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680" activeTab="4"/>
  </bookViews>
  <sheets>
    <sheet name="2020" sheetId="1" r:id="rId1"/>
    <sheet name="2021" sheetId="2" r:id="rId2"/>
    <sheet name="2022" sheetId="3" r:id="rId3"/>
    <sheet name="2023" sheetId="4" r:id="rId4"/>
    <sheet name="2024" sheetId="5" r:id="rId5"/>
  </sheets>
  <definedNames>
    <definedName name="Coeff_T" localSheetId="0">'2020'!$O$3</definedName>
    <definedName name="Coeff_T" localSheetId="1">'2021'!$O$3</definedName>
    <definedName name="Coeff_T" localSheetId="2">'2022'!$O$3</definedName>
    <definedName name="Coeff_T" localSheetId="3">'2023'!$O$3</definedName>
    <definedName name="Coeff_T" localSheetId="4">'2024'!$O$3</definedName>
    <definedName name="Coeff_T">#REF!</definedName>
    <definedName name="CoeffCP" localSheetId="0">'2020'!$S$3</definedName>
    <definedName name="CoeffCP" localSheetId="1">'2021'!$S$3</definedName>
    <definedName name="CoeffCP" localSheetId="2">'2022'!$S$3</definedName>
    <definedName name="CoeffCP" localSheetId="3">'2023'!$S$3</definedName>
    <definedName name="CoeffCP" localSheetId="4">'2024'!$S$3</definedName>
    <definedName name="CoeffCP">#REF!</definedName>
    <definedName name="_xlnm.Print_Titles" localSheetId="0">'2020'!$A:$A</definedName>
    <definedName name="_xlnm.Print_Titles" localSheetId="1">'2021'!$A:$A</definedName>
    <definedName name="_xlnm.Print_Titles" localSheetId="2">'2022'!$A:$A</definedName>
    <definedName name="_xlnm.Print_Titles" localSheetId="3">'2023'!$A:$A</definedName>
    <definedName name="_xlnm.Print_Titles" localSheetId="4">'2024'!$A:$A</definedName>
    <definedName name="MoisDébutComplChomage" localSheetId="0">'2020'!$X$4</definedName>
    <definedName name="MoisDébutComplChomage" localSheetId="1">'2021'!$X$4</definedName>
    <definedName name="MoisDébutComplChomage" localSheetId="2">'2022'!$X$4</definedName>
    <definedName name="MoisDébutComplChomage" localSheetId="3">'2023'!$X$4</definedName>
    <definedName name="MoisDébutComplChomage" localSheetId="4">'2024'!$X$4</definedName>
    <definedName name="MoisDébutComplChomage">#REF!</definedName>
    <definedName name="PartAA" localSheetId="0">'2020'!$O$4</definedName>
    <definedName name="PartAA" localSheetId="1">'2021'!$O$4</definedName>
    <definedName name="PartAA" localSheetId="2">'2022'!$O$4</definedName>
    <definedName name="PartAA" localSheetId="3">'2023'!$O$4</definedName>
    <definedName name="PartAA" localSheetId="4">'2024'!$O$4</definedName>
    <definedName name="PartAA">#REF!</definedName>
    <definedName name="_xlnm.Print_Area" localSheetId="0">'2020'!$A$5:$AW$35</definedName>
    <definedName name="_xlnm.Print_Area" localSheetId="1">'2021'!$A$5:$AW$35</definedName>
    <definedName name="_xlnm.Print_Area" localSheetId="2">'2022'!$A$5:$AW$35</definedName>
    <definedName name="_xlnm.Print_Area" localSheetId="3">'2023'!$A$5:$AW$35</definedName>
    <definedName name="_xlnm.Print_Area" localSheetId="4">'2024'!$A$5:$AW$35</definedName>
  </definedNames>
  <calcPr fullCalcOnLoad="1"/>
</workbook>
</file>

<file path=xl/comments1.xml><?xml version="1.0" encoding="utf-8"?>
<comments xmlns="http://schemas.openxmlformats.org/spreadsheetml/2006/main">
  <authors>
    <author>Jocelyn MOTTIN</author>
    <author>JOCELYN</author>
    <author>LDSyst?me</author>
    <author>Thomas PALLIERE</author>
  </authors>
  <commentList>
    <comment ref="S3" authorId="0">
      <text>
        <r>
          <rPr>
            <b/>
            <sz val="9"/>
            <rFont val="Tahoma"/>
            <family val="2"/>
          </rPr>
          <t>Indiquer ici la valeur :
  0,9 si les congés payés sont gérés par une caisse CP,
  la valeur 1 sinon.</t>
        </r>
        <r>
          <rPr>
            <sz val="9"/>
            <rFont val="Tahoma"/>
            <family val="2"/>
          </rPr>
          <t xml:space="preserve">
</t>
        </r>
      </text>
    </comment>
    <comment ref="B15" authorId="1">
      <text>
        <r>
          <rPr>
            <b/>
            <sz val="9"/>
            <rFont val="Tahoma"/>
            <family val="2"/>
          </rPr>
          <t>Saisir ici le nombre d'heures ayant donné lieu à un maintien de salaire partiel</t>
        </r>
      </text>
    </comment>
    <comment ref="D15" authorId="2">
      <text>
        <r>
          <rPr>
            <b/>
            <sz val="9"/>
            <rFont val="Tahoma"/>
            <family val="2"/>
          </rPr>
          <t>Saisir le montant (en négatif) :
- des IJSS + Mt régul au net, 
et/ou
- le solde (Absence + Maintien partiel)</t>
        </r>
      </text>
    </comment>
    <comment ref="F15" authorId="1">
      <text>
        <r>
          <rPr>
            <b/>
            <sz val="9"/>
            <rFont val="Tahoma"/>
            <family val="2"/>
          </rPr>
          <t>Saisir ici le nombre d'heures ayant donné lieu à un maintien de salaire partiel</t>
        </r>
      </text>
    </comment>
    <comment ref="H15" authorId="2">
      <text>
        <r>
          <rPr>
            <b/>
            <sz val="9"/>
            <rFont val="Tahoma"/>
            <family val="2"/>
          </rPr>
          <t>Saisir le montant (en négatif) :
- des IJSS + Mt régul au net, 
et/ou
- le solde (Absence + Maintien partiel)</t>
        </r>
      </text>
    </comment>
    <comment ref="J15" authorId="1">
      <text>
        <r>
          <rPr>
            <b/>
            <sz val="9"/>
            <rFont val="Tahoma"/>
            <family val="2"/>
          </rPr>
          <t>Saisir ici le nombre d'heures ayant donné lieu à un maintien de salaire partiel</t>
        </r>
      </text>
    </comment>
    <comment ref="L15" authorId="2">
      <text>
        <r>
          <rPr>
            <b/>
            <sz val="9"/>
            <rFont val="Tahoma"/>
            <family val="2"/>
          </rPr>
          <t>Saisir le montant (en négatif) :
- des IJSS + Mt régul au net, 
et/ou
- le solde (Absence + Maintien partiel)</t>
        </r>
      </text>
    </comment>
    <comment ref="N15" authorId="1">
      <text>
        <r>
          <rPr>
            <b/>
            <sz val="9"/>
            <rFont val="Tahoma"/>
            <family val="2"/>
          </rPr>
          <t>Saisir ici le nombre d'heures ayant donné lieu à un maintien de salaire partiel</t>
        </r>
      </text>
    </comment>
    <comment ref="P15" authorId="2">
      <text>
        <r>
          <rPr>
            <b/>
            <sz val="9"/>
            <rFont val="Tahoma"/>
            <family val="2"/>
          </rPr>
          <t>Saisir le montant (en négatif) :
- des IJSS + Mt régul au net, 
et/ou
- le solde (Absence + Maintien partiel)</t>
        </r>
      </text>
    </comment>
    <comment ref="R15" authorId="1">
      <text>
        <r>
          <rPr>
            <b/>
            <sz val="9"/>
            <rFont val="Tahoma"/>
            <family val="2"/>
          </rPr>
          <t>Saisir ici le nombre d'heures ayant donné lieu à un maintien de salaire partiel</t>
        </r>
      </text>
    </comment>
    <comment ref="T15" authorId="2">
      <text>
        <r>
          <rPr>
            <b/>
            <sz val="9"/>
            <rFont val="Tahoma"/>
            <family val="2"/>
          </rPr>
          <t>Saisir le montant (en négatif) :
- des IJSS + Mt régul au net, 
et/ou
- le solde (Absence + Maintien partiel)</t>
        </r>
      </text>
    </comment>
    <comment ref="V15" authorId="1">
      <text>
        <r>
          <rPr>
            <b/>
            <sz val="9"/>
            <rFont val="Tahoma"/>
            <family val="2"/>
          </rPr>
          <t>Saisir ici le nombre d'heures ayant donné lieu à un maintien de salaire partiel</t>
        </r>
      </text>
    </comment>
    <comment ref="X15" authorId="2">
      <text>
        <r>
          <rPr>
            <b/>
            <sz val="9"/>
            <rFont val="Tahoma"/>
            <family val="2"/>
          </rPr>
          <t>Saisir le montant (en négatif) :
- des IJSS + Mt régul au net, 
et/ou
- le solde (Absence + Maintien partiel)</t>
        </r>
      </text>
    </comment>
    <comment ref="Z15" authorId="1">
      <text>
        <r>
          <rPr>
            <b/>
            <sz val="9"/>
            <rFont val="Tahoma"/>
            <family val="2"/>
          </rPr>
          <t>Saisir ici le nombre d'heures ayant donné lieu à un maintien de salaire partiel</t>
        </r>
      </text>
    </comment>
    <comment ref="AB15" authorId="2">
      <text>
        <r>
          <rPr>
            <b/>
            <sz val="9"/>
            <rFont val="Tahoma"/>
            <family val="2"/>
          </rPr>
          <t>Saisir le montant (en négatif) :
- des IJSS + Mt régul au net, 
et/ou
- le solde (Absence + Maintien partiel)</t>
        </r>
      </text>
    </comment>
    <comment ref="AD15" authorId="1">
      <text>
        <r>
          <rPr>
            <b/>
            <sz val="9"/>
            <rFont val="Tahoma"/>
            <family val="2"/>
          </rPr>
          <t>Saisir ici le nombre d'heures ayant donné lieu à un maintien de salaire partiel</t>
        </r>
      </text>
    </comment>
    <comment ref="AF15" authorId="2">
      <text>
        <r>
          <rPr>
            <b/>
            <sz val="9"/>
            <rFont val="Tahoma"/>
            <family val="2"/>
          </rPr>
          <t>Saisir le montant (en négatif) :
- des IJSS + Mt régul au net, 
et/ou
- le solde (Absence + Maintien partiel)</t>
        </r>
      </text>
    </comment>
    <comment ref="AH15" authorId="1">
      <text>
        <r>
          <rPr>
            <b/>
            <sz val="9"/>
            <rFont val="Tahoma"/>
            <family val="2"/>
          </rPr>
          <t>Saisir ici le nombre d'heures ayant donné lieu à un maintien de salaire partiel</t>
        </r>
      </text>
    </comment>
    <comment ref="AL15" authorId="1">
      <text>
        <r>
          <rPr>
            <b/>
            <sz val="9"/>
            <rFont val="Tahoma"/>
            <family val="2"/>
          </rPr>
          <t>Saisir ici le nombre d'heures ayant donné lieu à un maintien de salaire partiel</t>
        </r>
      </text>
    </comment>
    <comment ref="AP15" authorId="1">
      <text>
        <r>
          <rPr>
            <b/>
            <sz val="9"/>
            <rFont val="Tahoma"/>
            <family val="2"/>
          </rPr>
          <t>Saisir ici le nombre d'heures ayant donné lieu à un maintien de salaire partiel</t>
        </r>
      </text>
    </comment>
    <comment ref="AT15" authorId="1">
      <text>
        <r>
          <rPr>
            <b/>
            <sz val="9"/>
            <rFont val="Tahoma"/>
            <family val="2"/>
          </rPr>
          <t>Saisir ici le nombre d'heures ayant donné lieu à un maintien de salaire partiel</t>
        </r>
      </text>
    </comment>
    <comment ref="C22" authorId="0">
      <text>
        <r>
          <rPr>
            <b/>
            <sz val="8"/>
            <rFont val="Tahoma"/>
            <family val="2"/>
          </rPr>
          <t>Saisir le taux horaire
du SMIC pour le mois</t>
        </r>
        <r>
          <rPr>
            <sz val="8"/>
            <rFont val="Tahoma"/>
            <family val="2"/>
          </rPr>
          <t xml:space="preserve">
</t>
        </r>
      </text>
    </comment>
    <comment ref="G22" authorId="0">
      <text>
        <r>
          <rPr>
            <b/>
            <sz val="8"/>
            <rFont val="Tahoma"/>
            <family val="2"/>
          </rPr>
          <t>Saisir le taux horaire
du SMIC pour le mois</t>
        </r>
        <r>
          <rPr>
            <sz val="8"/>
            <rFont val="Tahoma"/>
            <family val="2"/>
          </rPr>
          <t xml:space="preserve">
</t>
        </r>
      </text>
    </comment>
    <comment ref="K22" authorId="0">
      <text>
        <r>
          <rPr>
            <b/>
            <sz val="8"/>
            <rFont val="Tahoma"/>
            <family val="2"/>
          </rPr>
          <t>Saisir le taux horaire
du SMIC pour le mois</t>
        </r>
        <r>
          <rPr>
            <sz val="8"/>
            <rFont val="Tahoma"/>
            <family val="2"/>
          </rPr>
          <t xml:space="preserve">
</t>
        </r>
      </text>
    </comment>
    <comment ref="O22" authorId="0">
      <text>
        <r>
          <rPr>
            <b/>
            <sz val="8"/>
            <rFont val="Tahoma"/>
            <family val="2"/>
          </rPr>
          <t>Saisir le taux horaire
du SMIC pour le mois</t>
        </r>
        <r>
          <rPr>
            <sz val="8"/>
            <rFont val="Tahoma"/>
            <family val="2"/>
          </rPr>
          <t xml:space="preserve">
</t>
        </r>
      </text>
    </comment>
    <comment ref="S22" authorId="0">
      <text>
        <r>
          <rPr>
            <b/>
            <sz val="8"/>
            <rFont val="Tahoma"/>
            <family val="2"/>
          </rPr>
          <t>Saisir le taux horaire
du SMIC pour le mois</t>
        </r>
        <r>
          <rPr>
            <sz val="8"/>
            <rFont val="Tahoma"/>
            <family val="2"/>
          </rPr>
          <t xml:space="preserve">
</t>
        </r>
      </text>
    </comment>
    <comment ref="W22" authorId="0">
      <text>
        <r>
          <rPr>
            <b/>
            <sz val="8"/>
            <rFont val="Tahoma"/>
            <family val="2"/>
          </rPr>
          <t>Saisir le taux horaire
du SMIC pour le mois</t>
        </r>
        <r>
          <rPr>
            <sz val="8"/>
            <rFont val="Tahoma"/>
            <family val="2"/>
          </rPr>
          <t xml:space="preserve">
</t>
        </r>
      </text>
    </comment>
    <comment ref="AA22" authorId="0">
      <text>
        <r>
          <rPr>
            <b/>
            <sz val="8"/>
            <rFont val="Tahoma"/>
            <family val="2"/>
          </rPr>
          <t>Saisir le taux horaire
du SMIC pour le mois</t>
        </r>
        <r>
          <rPr>
            <sz val="8"/>
            <rFont val="Tahoma"/>
            <family val="2"/>
          </rPr>
          <t xml:space="preserve">
</t>
        </r>
      </text>
    </comment>
    <comment ref="AE22" authorId="0">
      <text>
        <r>
          <rPr>
            <b/>
            <sz val="8"/>
            <rFont val="Tahoma"/>
            <family val="2"/>
          </rPr>
          <t>Saisir le taux horaire
du SMIC pour le mois</t>
        </r>
        <r>
          <rPr>
            <sz val="8"/>
            <rFont val="Tahoma"/>
            <family val="2"/>
          </rPr>
          <t xml:space="preserve">
</t>
        </r>
      </text>
    </comment>
    <comment ref="AI22" authorId="0">
      <text>
        <r>
          <rPr>
            <b/>
            <sz val="8"/>
            <rFont val="Tahoma"/>
            <family val="2"/>
          </rPr>
          <t>Saisir le taux horaire
du SMIC pour le mois</t>
        </r>
        <r>
          <rPr>
            <sz val="8"/>
            <rFont val="Tahoma"/>
            <family val="2"/>
          </rPr>
          <t xml:space="preserve">
</t>
        </r>
      </text>
    </comment>
    <comment ref="AM22" authorId="0">
      <text>
        <r>
          <rPr>
            <b/>
            <sz val="8"/>
            <rFont val="Tahoma"/>
            <family val="2"/>
          </rPr>
          <t>Saisir le taux horaire
du SMIC pour le mois</t>
        </r>
        <r>
          <rPr>
            <sz val="8"/>
            <rFont val="Tahoma"/>
            <family val="2"/>
          </rPr>
          <t xml:space="preserve">
</t>
        </r>
      </text>
    </comment>
    <comment ref="AQ22" authorId="0">
      <text>
        <r>
          <rPr>
            <b/>
            <sz val="8"/>
            <rFont val="Tahoma"/>
            <family val="2"/>
          </rPr>
          <t>Saisir le taux horaire
du SMIC pour le mois</t>
        </r>
        <r>
          <rPr>
            <sz val="8"/>
            <rFont val="Tahoma"/>
            <family val="2"/>
          </rPr>
          <t xml:space="preserve">
</t>
        </r>
      </text>
    </comment>
    <comment ref="AU22" authorId="0">
      <text>
        <r>
          <rPr>
            <b/>
            <sz val="8"/>
            <rFont val="Tahoma"/>
            <family val="2"/>
          </rPr>
          <t>Saisir le taux horaire
du SMIC pour le mois</t>
        </r>
        <r>
          <rPr>
            <sz val="8"/>
            <rFont val="Tahoma"/>
            <family val="2"/>
          </rPr>
          <t xml:space="preserve">
</t>
        </r>
      </text>
    </comment>
    <comment ref="C27" authorId="0">
      <text>
        <r>
          <rPr>
            <b/>
            <sz val="8"/>
            <rFont val="Tahoma"/>
            <family val="2"/>
          </rPr>
          <t>Indiquez le taux de la DFS : 10, 20 ou 30%</t>
        </r>
      </text>
    </comment>
    <comment ref="A33" authorId="0">
      <text>
        <r>
          <rPr>
            <b/>
            <sz val="9"/>
            <rFont val="Tahoma"/>
            <family val="2"/>
          </rPr>
          <t xml:space="preserve">avec plafonnement éventuel à 130% de la réduction calculée sans DFS
</t>
        </r>
        <r>
          <rPr>
            <sz val="9"/>
            <rFont val="Tahoma"/>
            <family val="2"/>
          </rPr>
          <t xml:space="preserve">
</t>
        </r>
      </text>
    </comment>
    <comment ref="E27" authorId="0">
      <text>
        <r>
          <rPr>
            <b/>
            <sz val="9"/>
            <rFont val="Tahoma"/>
            <family val="2"/>
          </rPr>
          <t>Brut hors Frais professionnels</t>
        </r>
      </text>
    </comment>
    <comment ref="I27" authorId="0">
      <text>
        <r>
          <rPr>
            <b/>
            <sz val="9"/>
            <rFont val="Tahoma"/>
            <family val="2"/>
          </rPr>
          <t>Brut hors Frais professionnels</t>
        </r>
        <r>
          <rPr>
            <sz val="9"/>
            <rFont val="Tahoma"/>
            <family val="2"/>
          </rPr>
          <t xml:space="preserve">
</t>
        </r>
      </text>
    </comment>
    <comment ref="M27" authorId="0">
      <text>
        <r>
          <rPr>
            <b/>
            <sz val="9"/>
            <rFont val="Tahoma"/>
            <family val="2"/>
          </rPr>
          <t>Brut hors Frais professionnels</t>
        </r>
        <r>
          <rPr>
            <sz val="9"/>
            <rFont val="Tahoma"/>
            <family val="2"/>
          </rPr>
          <t xml:space="preserve">
</t>
        </r>
      </text>
    </comment>
    <comment ref="Q27" authorId="0">
      <text>
        <r>
          <rPr>
            <b/>
            <sz val="9"/>
            <rFont val="Tahoma"/>
            <family val="2"/>
          </rPr>
          <t>Brut hors Frais professionnels</t>
        </r>
        <r>
          <rPr>
            <sz val="9"/>
            <rFont val="Tahoma"/>
            <family val="2"/>
          </rPr>
          <t xml:space="preserve">
</t>
        </r>
      </text>
    </comment>
    <comment ref="U27" authorId="0">
      <text>
        <r>
          <rPr>
            <b/>
            <sz val="9"/>
            <rFont val="Tahoma"/>
            <family val="2"/>
          </rPr>
          <t>Brut hors Frais professionnels</t>
        </r>
        <r>
          <rPr>
            <sz val="9"/>
            <rFont val="Tahoma"/>
            <family val="2"/>
          </rPr>
          <t xml:space="preserve">
</t>
        </r>
      </text>
    </comment>
    <comment ref="Y27" authorId="0">
      <text>
        <r>
          <rPr>
            <b/>
            <sz val="9"/>
            <rFont val="Tahoma"/>
            <family val="2"/>
          </rPr>
          <t>Brut hors Frais professionnels</t>
        </r>
        <r>
          <rPr>
            <sz val="9"/>
            <rFont val="Tahoma"/>
            <family val="2"/>
          </rPr>
          <t xml:space="preserve">
</t>
        </r>
      </text>
    </comment>
    <comment ref="AC27" authorId="0">
      <text>
        <r>
          <rPr>
            <b/>
            <sz val="9"/>
            <rFont val="Tahoma"/>
            <family val="2"/>
          </rPr>
          <t>Brut hors Frais professionnels</t>
        </r>
        <r>
          <rPr>
            <sz val="9"/>
            <rFont val="Tahoma"/>
            <family val="2"/>
          </rPr>
          <t xml:space="preserve">
</t>
        </r>
      </text>
    </comment>
    <comment ref="AG27" authorId="0">
      <text>
        <r>
          <rPr>
            <b/>
            <sz val="9"/>
            <rFont val="Tahoma"/>
            <family val="2"/>
          </rPr>
          <t>Brut hors Frais professionnels</t>
        </r>
        <r>
          <rPr>
            <sz val="9"/>
            <rFont val="Tahoma"/>
            <family val="2"/>
          </rPr>
          <t xml:space="preserve">
</t>
        </r>
      </text>
    </comment>
    <comment ref="AK27" authorId="0">
      <text>
        <r>
          <rPr>
            <b/>
            <sz val="9"/>
            <rFont val="Tahoma"/>
            <family val="2"/>
          </rPr>
          <t>Brut hors Frais professionnels</t>
        </r>
        <r>
          <rPr>
            <sz val="9"/>
            <rFont val="Tahoma"/>
            <family val="2"/>
          </rPr>
          <t xml:space="preserve">
</t>
        </r>
      </text>
    </comment>
    <comment ref="AO27" authorId="0">
      <text>
        <r>
          <rPr>
            <b/>
            <sz val="9"/>
            <rFont val="Tahoma"/>
            <family val="2"/>
          </rPr>
          <t>Brut hors Frais professionnels</t>
        </r>
        <r>
          <rPr>
            <sz val="9"/>
            <rFont val="Tahoma"/>
            <family val="2"/>
          </rPr>
          <t xml:space="preserve">
</t>
        </r>
      </text>
    </comment>
    <comment ref="AS27" authorId="0">
      <text>
        <r>
          <rPr>
            <b/>
            <sz val="9"/>
            <rFont val="Tahoma"/>
            <family val="2"/>
          </rPr>
          <t>Brut hors Frais professionnels</t>
        </r>
        <r>
          <rPr>
            <sz val="9"/>
            <rFont val="Tahoma"/>
            <family val="2"/>
          </rPr>
          <t xml:space="preserve">
</t>
        </r>
      </text>
    </comment>
    <comment ref="AW27" authorId="0">
      <text>
        <r>
          <rPr>
            <b/>
            <sz val="9"/>
            <rFont val="Tahoma"/>
            <family val="2"/>
          </rPr>
          <t>Brut hors Frais professionnels</t>
        </r>
        <r>
          <rPr>
            <sz val="9"/>
            <rFont val="Tahoma"/>
            <family val="2"/>
          </rPr>
          <t xml:space="preserve">
</t>
        </r>
      </text>
    </comment>
    <comment ref="AJ15" authorId="2">
      <text>
        <r>
          <rPr>
            <b/>
            <sz val="9"/>
            <rFont val="Tahoma"/>
            <family val="2"/>
          </rPr>
          <t>Saisir le montant (en négatif) :
- des IJSS + Mt régul au net, 
et/ou
- le solde (Absence + Maintien partiel)</t>
        </r>
      </text>
    </comment>
    <comment ref="AN15" authorId="2">
      <text>
        <r>
          <rPr>
            <b/>
            <sz val="9"/>
            <rFont val="Tahoma"/>
            <family val="2"/>
          </rPr>
          <t>Saisir le montant (en négatif) :
- des IJSS + Mt régul au net, 
et/ou
- le solde (Absence + Maintien partiel)</t>
        </r>
      </text>
    </comment>
    <comment ref="AR15" authorId="2">
      <text>
        <r>
          <rPr>
            <b/>
            <sz val="9"/>
            <rFont val="Tahoma"/>
            <family val="2"/>
          </rPr>
          <t>Saisir le montant (en négatif) :
- des IJSS + Mt régul au net, 
et/ou
- le solde (Absence + Maintien partiel)</t>
        </r>
      </text>
    </comment>
    <comment ref="AV15" authorId="2">
      <text>
        <r>
          <rPr>
            <b/>
            <sz val="9"/>
            <rFont val="Tahoma"/>
            <family val="2"/>
          </rPr>
          <t>Saisir le montant (en négatif) :
- des IJSS + Mt régul au net, 
et/ou
- le solde (Absence + Maintien partiel)</t>
        </r>
      </text>
    </comment>
    <comment ref="S2" authorId="3">
      <text>
        <r>
          <rPr>
            <b/>
            <sz val="9"/>
            <rFont val="Tahoma"/>
            <family val="2"/>
          </rPr>
          <t>Indiquer ici la valeur :
  1 pour que le mécanisme de l'assiette
     minimale de cotisations s'applique,
 0 si l'on souhaite désactiver ce mécanisme.</t>
        </r>
      </text>
    </comment>
  </commentList>
</comments>
</file>

<file path=xl/comments2.xml><?xml version="1.0" encoding="utf-8"?>
<comments xmlns="http://schemas.openxmlformats.org/spreadsheetml/2006/main">
  <authors>
    <author>Thomas PALLIERE</author>
    <author>Jocelyn MOTTIN</author>
    <author>JOCELYN</author>
    <author>LDSyst?me</author>
  </authors>
  <commentList>
    <comment ref="S2" authorId="0">
      <text>
        <r>
          <rPr>
            <b/>
            <sz val="9"/>
            <rFont val="Tahoma"/>
            <family val="2"/>
          </rPr>
          <t>Indiquer ici la valeur :
  1 pour que le mécanisme de l'assiette
     minimale de cotisations s'applique,
 0 si l'on souhaite désactiver ce mécanisme.</t>
        </r>
      </text>
    </comment>
    <comment ref="S3" authorId="1">
      <text>
        <r>
          <rPr>
            <b/>
            <sz val="9"/>
            <rFont val="Tahoma"/>
            <family val="2"/>
          </rPr>
          <t>Indiquer ici la valeur :
  0,9 si les congés payés sont gérés par une caisse CP,
  la valeur 1 sinon.</t>
        </r>
        <r>
          <rPr>
            <sz val="9"/>
            <rFont val="Tahoma"/>
            <family val="2"/>
          </rPr>
          <t xml:space="preserve">
</t>
        </r>
      </text>
    </comment>
    <comment ref="B15" authorId="2">
      <text>
        <r>
          <rPr>
            <b/>
            <sz val="9"/>
            <rFont val="Tahoma"/>
            <family val="2"/>
          </rPr>
          <t>Saisir ici le nombre d'heures ayant donné lieu à un maintien de salaire partiel</t>
        </r>
      </text>
    </comment>
    <comment ref="D15" authorId="3">
      <text>
        <r>
          <rPr>
            <b/>
            <sz val="9"/>
            <rFont val="Tahoma"/>
            <family val="2"/>
          </rPr>
          <t>Saisir le montant (en négatif) :
- des IJSS + Mt régul au net, 
et/ou
- le solde (Absence + Maintien partiel)</t>
        </r>
      </text>
    </comment>
    <comment ref="F15" authorId="2">
      <text>
        <r>
          <rPr>
            <b/>
            <sz val="9"/>
            <rFont val="Tahoma"/>
            <family val="2"/>
          </rPr>
          <t>Saisir ici le nombre d'heures ayant donné lieu à un maintien de salaire partiel</t>
        </r>
      </text>
    </comment>
    <comment ref="H15" authorId="3">
      <text>
        <r>
          <rPr>
            <b/>
            <sz val="9"/>
            <rFont val="Tahoma"/>
            <family val="2"/>
          </rPr>
          <t>Saisir le montant (en négatif) :
- des IJSS + Mt régul au net, 
et/ou
- le solde (Absence + Maintien partiel)</t>
        </r>
      </text>
    </comment>
    <comment ref="J15" authorId="2">
      <text>
        <r>
          <rPr>
            <b/>
            <sz val="9"/>
            <rFont val="Tahoma"/>
            <family val="2"/>
          </rPr>
          <t>Saisir ici le nombre d'heures ayant donné lieu à un maintien de salaire partiel</t>
        </r>
      </text>
    </comment>
    <comment ref="L15" authorId="3">
      <text>
        <r>
          <rPr>
            <b/>
            <sz val="9"/>
            <rFont val="Tahoma"/>
            <family val="2"/>
          </rPr>
          <t>Saisir le montant (en négatif) :
- des IJSS + Mt régul au net, 
et/ou
- le solde (Absence + Maintien partiel)</t>
        </r>
      </text>
    </comment>
    <comment ref="N15" authorId="2">
      <text>
        <r>
          <rPr>
            <b/>
            <sz val="9"/>
            <rFont val="Tahoma"/>
            <family val="2"/>
          </rPr>
          <t>Saisir ici le nombre d'heures ayant donné lieu à un maintien de salaire partiel</t>
        </r>
      </text>
    </comment>
    <comment ref="P15" authorId="3">
      <text>
        <r>
          <rPr>
            <b/>
            <sz val="9"/>
            <rFont val="Tahoma"/>
            <family val="2"/>
          </rPr>
          <t>Saisir le montant (en négatif) :
- des IJSS + Mt régul au net, 
et/ou
- le solde (Absence + Maintien partiel)</t>
        </r>
      </text>
    </comment>
    <comment ref="R15" authorId="2">
      <text>
        <r>
          <rPr>
            <b/>
            <sz val="9"/>
            <rFont val="Tahoma"/>
            <family val="2"/>
          </rPr>
          <t>Saisir ici le nombre d'heures ayant donné lieu à un maintien de salaire partiel</t>
        </r>
      </text>
    </comment>
    <comment ref="T15" authorId="3">
      <text>
        <r>
          <rPr>
            <b/>
            <sz val="9"/>
            <rFont val="Tahoma"/>
            <family val="2"/>
          </rPr>
          <t>Saisir le montant (en négatif) :
- des IJSS + Mt régul au net, 
et/ou
- le solde (Absence + Maintien partiel)</t>
        </r>
      </text>
    </comment>
    <comment ref="V15" authorId="2">
      <text>
        <r>
          <rPr>
            <b/>
            <sz val="9"/>
            <rFont val="Tahoma"/>
            <family val="2"/>
          </rPr>
          <t>Saisir ici le nombre d'heures ayant donné lieu à un maintien de salaire partiel</t>
        </r>
      </text>
    </comment>
    <comment ref="X15" authorId="3">
      <text>
        <r>
          <rPr>
            <b/>
            <sz val="9"/>
            <rFont val="Tahoma"/>
            <family val="2"/>
          </rPr>
          <t>Saisir le montant (en négatif) :
- des IJSS + Mt régul au net, 
et/ou
- le solde (Absence + Maintien partiel)</t>
        </r>
      </text>
    </comment>
    <comment ref="Z15" authorId="2">
      <text>
        <r>
          <rPr>
            <b/>
            <sz val="9"/>
            <rFont val="Tahoma"/>
            <family val="2"/>
          </rPr>
          <t>Saisir ici le nombre d'heures ayant donné lieu à un maintien de salaire partiel</t>
        </r>
      </text>
    </comment>
    <comment ref="AB15" authorId="3">
      <text>
        <r>
          <rPr>
            <b/>
            <sz val="9"/>
            <rFont val="Tahoma"/>
            <family val="2"/>
          </rPr>
          <t>Saisir le montant (en négatif) :
- des IJSS + Mt régul au net, 
et/ou
- le solde (Absence + Maintien partiel)</t>
        </r>
      </text>
    </comment>
    <comment ref="AD15" authorId="2">
      <text>
        <r>
          <rPr>
            <b/>
            <sz val="9"/>
            <rFont val="Tahoma"/>
            <family val="2"/>
          </rPr>
          <t>Saisir ici le nombre d'heures ayant donné lieu à un maintien de salaire partiel</t>
        </r>
      </text>
    </comment>
    <comment ref="AF15" authorId="3">
      <text>
        <r>
          <rPr>
            <b/>
            <sz val="9"/>
            <rFont val="Tahoma"/>
            <family val="2"/>
          </rPr>
          <t>Saisir le montant (en négatif) :
- des IJSS + Mt régul au net, 
et/ou
- le solde (Absence + Maintien partiel)</t>
        </r>
      </text>
    </comment>
    <comment ref="AH15" authorId="2">
      <text>
        <r>
          <rPr>
            <b/>
            <sz val="9"/>
            <rFont val="Tahoma"/>
            <family val="2"/>
          </rPr>
          <t>Saisir ici le nombre d'heures ayant donné lieu à un maintien de salaire partiel</t>
        </r>
      </text>
    </comment>
    <comment ref="AJ15" authorId="3">
      <text>
        <r>
          <rPr>
            <b/>
            <sz val="9"/>
            <rFont val="Tahoma"/>
            <family val="2"/>
          </rPr>
          <t>Saisir le montant (en négatif) :
- des IJSS + Mt régul au net, 
et/ou
- le solde (Absence + Maintien partiel)</t>
        </r>
      </text>
    </comment>
    <comment ref="AL15" authorId="2">
      <text>
        <r>
          <rPr>
            <b/>
            <sz val="9"/>
            <rFont val="Tahoma"/>
            <family val="2"/>
          </rPr>
          <t>Saisir ici le nombre d'heures ayant donné lieu à un maintien de salaire partiel</t>
        </r>
      </text>
    </comment>
    <comment ref="AN15" authorId="3">
      <text>
        <r>
          <rPr>
            <b/>
            <sz val="9"/>
            <rFont val="Tahoma"/>
            <family val="2"/>
          </rPr>
          <t>Saisir le montant (en négatif) :
- des IJSS + Mt régul au net, 
et/ou
- le solde (Absence + Maintien partiel)</t>
        </r>
      </text>
    </comment>
    <comment ref="AP15" authorId="2">
      <text>
        <r>
          <rPr>
            <b/>
            <sz val="9"/>
            <rFont val="Tahoma"/>
            <family val="2"/>
          </rPr>
          <t>Saisir ici le nombre d'heures ayant donné lieu à un maintien de salaire partiel</t>
        </r>
      </text>
    </comment>
    <comment ref="AR15" authorId="3">
      <text>
        <r>
          <rPr>
            <b/>
            <sz val="9"/>
            <rFont val="Tahoma"/>
            <family val="2"/>
          </rPr>
          <t>Saisir le montant (en négatif) :
- des IJSS + Mt régul au net, 
et/ou
- le solde (Absence + Maintien partiel)</t>
        </r>
      </text>
    </comment>
    <comment ref="AT15" authorId="2">
      <text>
        <r>
          <rPr>
            <b/>
            <sz val="9"/>
            <rFont val="Tahoma"/>
            <family val="2"/>
          </rPr>
          <t>Saisir ici le nombre d'heures ayant donné lieu à un maintien de salaire partiel</t>
        </r>
      </text>
    </comment>
    <comment ref="AV15" authorId="3">
      <text>
        <r>
          <rPr>
            <b/>
            <sz val="9"/>
            <rFont val="Tahoma"/>
            <family val="2"/>
          </rPr>
          <t>Saisir le montant (en négatif) :
- des IJSS + Mt régul au net, 
et/ou
- le solde (Absence + Maintien partiel)</t>
        </r>
      </text>
    </comment>
    <comment ref="C22" authorId="1">
      <text>
        <r>
          <rPr>
            <b/>
            <sz val="8"/>
            <rFont val="Tahoma"/>
            <family val="2"/>
          </rPr>
          <t>Saisir le taux horaire
du SMIC pour le mois</t>
        </r>
        <r>
          <rPr>
            <sz val="8"/>
            <rFont val="Tahoma"/>
            <family val="2"/>
          </rPr>
          <t xml:space="preserve">
</t>
        </r>
      </text>
    </comment>
    <comment ref="G22" authorId="1">
      <text>
        <r>
          <rPr>
            <b/>
            <sz val="8"/>
            <rFont val="Tahoma"/>
            <family val="2"/>
          </rPr>
          <t>Saisir le taux horaire
du SMIC pour le mois</t>
        </r>
        <r>
          <rPr>
            <sz val="8"/>
            <rFont val="Tahoma"/>
            <family val="2"/>
          </rPr>
          <t xml:space="preserve">
</t>
        </r>
      </text>
    </comment>
    <comment ref="K22" authorId="1">
      <text>
        <r>
          <rPr>
            <b/>
            <sz val="8"/>
            <rFont val="Tahoma"/>
            <family val="2"/>
          </rPr>
          <t>Saisir le taux horaire
du SMIC pour le mois</t>
        </r>
        <r>
          <rPr>
            <sz val="8"/>
            <rFont val="Tahoma"/>
            <family val="2"/>
          </rPr>
          <t xml:space="preserve">
</t>
        </r>
      </text>
    </comment>
    <comment ref="O22" authorId="1">
      <text>
        <r>
          <rPr>
            <b/>
            <sz val="8"/>
            <rFont val="Tahoma"/>
            <family val="2"/>
          </rPr>
          <t>Saisir le taux horaire
du SMIC pour le mois</t>
        </r>
        <r>
          <rPr>
            <sz val="8"/>
            <rFont val="Tahoma"/>
            <family val="2"/>
          </rPr>
          <t xml:space="preserve">
</t>
        </r>
      </text>
    </comment>
    <comment ref="S22" authorId="1">
      <text>
        <r>
          <rPr>
            <b/>
            <sz val="8"/>
            <rFont val="Tahoma"/>
            <family val="2"/>
          </rPr>
          <t>Saisir le taux horaire
du SMIC pour le mois</t>
        </r>
        <r>
          <rPr>
            <sz val="8"/>
            <rFont val="Tahoma"/>
            <family val="2"/>
          </rPr>
          <t xml:space="preserve">
</t>
        </r>
      </text>
    </comment>
    <comment ref="W22" authorId="1">
      <text>
        <r>
          <rPr>
            <b/>
            <sz val="8"/>
            <rFont val="Tahoma"/>
            <family val="2"/>
          </rPr>
          <t>Saisir le taux horaire
du SMIC pour le mois</t>
        </r>
        <r>
          <rPr>
            <sz val="8"/>
            <rFont val="Tahoma"/>
            <family val="2"/>
          </rPr>
          <t xml:space="preserve">
</t>
        </r>
      </text>
    </comment>
    <comment ref="AA22" authorId="1">
      <text>
        <r>
          <rPr>
            <b/>
            <sz val="8"/>
            <rFont val="Tahoma"/>
            <family val="2"/>
          </rPr>
          <t>Saisir le taux horaire
du SMIC pour le mois</t>
        </r>
        <r>
          <rPr>
            <sz val="8"/>
            <rFont val="Tahoma"/>
            <family val="2"/>
          </rPr>
          <t xml:space="preserve">
</t>
        </r>
      </text>
    </comment>
    <comment ref="AE22" authorId="1">
      <text>
        <r>
          <rPr>
            <b/>
            <sz val="8"/>
            <rFont val="Tahoma"/>
            <family val="2"/>
          </rPr>
          <t>Saisir le taux horaire
du SMIC pour le mois</t>
        </r>
        <r>
          <rPr>
            <sz val="8"/>
            <rFont val="Tahoma"/>
            <family val="2"/>
          </rPr>
          <t xml:space="preserve">
</t>
        </r>
      </text>
    </comment>
    <comment ref="AI22" authorId="1">
      <text>
        <r>
          <rPr>
            <b/>
            <sz val="8"/>
            <rFont val="Tahoma"/>
            <family val="2"/>
          </rPr>
          <t>Saisir le taux horaire
du SMIC pour le mois</t>
        </r>
        <r>
          <rPr>
            <sz val="8"/>
            <rFont val="Tahoma"/>
            <family val="2"/>
          </rPr>
          <t xml:space="preserve">
</t>
        </r>
      </text>
    </comment>
    <comment ref="AM22" authorId="1">
      <text>
        <r>
          <rPr>
            <b/>
            <sz val="8"/>
            <rFont val="Tahoma"/>
            <family val="2"/>
          </rPr>
          <t>Saisir le taux horaire
du SMIC pour le mois</t>
        </r>
        <r>
          <rPr>
            <sz val="8"/>
            <rFont val="Tahoma"/>
            <family val="2"/>
          </rPr>
          <t xml:space="preserve">
</t>
        </r>
      </text>
    </comment>
    <comment ref="AQ22" authorId="1">
      <text>
        <r>
          <rPr>
            <b/>
            <sz val="8"/>
            <rFont val="Tahoma"/>
            <family val="2"/>
          </rPr>
          <t>Saisir le taux horaire
du SMIC pour le mois</t>
        </r>
        <r>
          <rPr>
            <sz val="8"/>
            <rFont val="Tahoma"/>
            <family val="2"/>
          </rPr>
          <t xml:space="preserve">
</t>
        </r>
      </text>
    </comment>
    <comment ref="AU22" authorId="1">
      <text>
        <r>
          <rPr>
            <b/>
            <sz val="8"/>
            <rFont val="Tahoma"/>
            <family val="2"/>
          </rPr>
          <t>Saisir le taux horaire
du SMIC pour le mois</t>
        </r>
        <r>
          <rPr>
            <sz val="8"/>
            <rFont val="Tahoma"/>
            <family val="2"/>
          </rPr>
          <t xml:space="preserve">
</t>
        </r>
      </text>
    </comment>
    <comment ref="C27" authorId="1">
      <text>
        <r>
          <rPr>
            <b/>
            <sz val="8"/>
            <rFont val="Tahoma"/>
            <family val="2"/>
          </rPr>
          <t>Indiquez le taux de la DFS : 10, 20 ou 30%</t>
        </r>
      </text>
    </comment>
    <comment ref="E27" authorId="1">
      <text>
        <r>
          <rPr>
            <b/>
            <sz val="9"/>
            <rFont val="Tahoma"/>
            <family val="2"/>
          </rPr>
          <t>Brut hors Frais professionnels</t>
        </r>
      </text>
    </comment>
    <comment ref="I27" authorId="1">
      <text>
        <r>
          <rPr>
            <b/>
            <sz val="9"/>
            <rFont val="Tahoma"/>
            <family val="2"/>
          </rPr>
          <t>Brut hors Frais professionnels</t>
        </r>
        <r>
          <rPr>
            <sz val="9"/>
            <rFont val="Tahoma"/>
            <family val="2"/>
          </rPr>
          <t xml:space="preserve">
</t>
        </r>
      </text>
    </comment>
    <comment ref="M27" authorId="1">
      <text>
        <r>
          <rPr>
            <b/>
            <sz val="9"/>
            <rFont val="Tahoma"/>
            <family val="2"/>
          </rPr>
          <t>Brut hors Frais professionnels</t>
        </r>
        <r>
          <rPr>
            <sz val="9"/>
            <rFont val="Tahoma"/>
            <family val="2"/>
          </rPr>
          <t xml:space="preserve">
</t>
        </r>
      </text>
    </comment>
    <comment ref="Q27" authorId="1">
      <text>
        <r>
          <rPr>
            <b/>
            <sz val="9"/>
            <rFont val="Tahoma"/>
            <family val="2"/>
          </rPr>
          <t>Brut hors Frais professionnels</t>
        </r>
        <r>
          <rPr>
            <sz val="9"/>
            <rFont val="Tahoma"/>
            <family val="2"/>
          </rPr>
          <t xml:space="preserve">
</t>
        </r>
      </text>
    </comment>
    <comment ref="U27" authorId="1">
      <text>
        <r>
          <rPr>
            <b/>
            <sz val="9"/>
            <rFont val="Tahoma"/>
            <family val="2"/>
          </rPr>
          <t>Brut hors Frais professionnels</t>
        </r>
        <r>
          <rPr>
            <sz val="9"/>
            <rFont val="Tahoma"/>
            <family val="2"/>
          </rPr>
          <t xml:space="preserve">
</t>
        </r>
      </text>
    </comment>
    <comment ref="Y27" authorId="1">
      <text>
        <r>
          <rPr>
            <b/>
            <sz val="9"/>
            <rFont val="Tahoma"/>
            <family val="2"/>
          </rPr>
          <t>Brut hors Frais professionnels</t>
        </r>
        <r>
          <rPr>
            <sz val="9"/>
            <rFont val="Tahoma"/>
            <family val="2"/>
          </rPr>
          <t xml:space="preserve">
</t>
        </r>
      </text>
    </comment>
    <comment ref="AC27" authorId="1">
      <text>
        <r>
          <rPr>
            <b/>
            <sz val="9"/>
            <rFont val="Tahoma"/>
            <family val="2"/>
          </rPr>
          <t>Brut hors Frais professionnels</t>
        </r>
        <r>
          <rPr>
            <sz val="9"/>
            <rFont val="Tahoma"/>
            <family val="2"/>
          </rPr>
          <t xml:space="preserve">
</t>
        </r>
      </text>
    </comment>
    <comment ref="AG27" authorId="1">
      <text>
        <r>
          <rPr>
            <b/>
            <sz val="9"/>
            <rFont val="Tahoma"/>
            <family val="2"/>
          </rPr>
          <t>Brut hors Frais professionnels</t>
        </r>
        <r>
          <rPr>
            <sz val="9"/>
            <rFont val="Tahoma"/>
            <family val="2"/>
          </rPr>
          <t xml:space="preserve">
</t>
        </r>
      </text>
    </comment>
    <comment ref="AK27" authorId="1">
      <text>
        <r>
          <rPr>
            <b/>
            <sz val="9"/>
            <rFont val="Tahoma"/>
            <family val="2"/>
          </rPr>
          <t>Brut hors Frais professionnels</t>
        </r>
        <r>
          <rPr>
            <sz val="9"/>
            <rFont val="Tahoma"/>
            <family val="2"/>
          </rPr>
          <t xml:space="preserve">
</t>
        </r>
      </text>
    </comment>
    <comment ref="AO27" authorId="1">
      <text>
        <r>
          <rPr>
            <b/>
            <sz val="9"/>
            <rFont val="Tahoma"/>
            <family val="2"/>
          </rPr>
          <t>Brut hors Frais professionnels</t>
        </r>
        <r>
          <rPr>
            <sz val="9"/>
            <rFont val="Tahoma"/>
            <family val="2"/>
          </rPr>
          <t xml:space="preserve">
</t>
        </r>
      </text>
    </comment>
    <comment ref="AS27" authorId="1">
      <text>
        <r>
          <rPr>
            <b/>
            <sz val="9"/>
            <rFont val="Tahoma"/>
            <family val="2"/>
          </rPr>
          <t>Brut hors Frais professionnels</t>
        </r>
        <r>
          <rPr>
            <sz val="9"/>
            <rFont val="Tahoma"/>
            <family val="2"/>
          </rPr>
          <t xml:space="preserve">
</t>
        </r>
      </text>
    </comment>
    <comment ref="AW27" authorId="1">
      <text>
        <r>
          <rPr>
            <b/>
            <sz val="9"/>
            <rFont val="Tahoma"/>
            <family val="2"/>
          </rPr>
          <t>Brut hors Frais professionnels</t>
        </r>
        <r>
          <rPr>
            <sz val="9"/>
            <rFont val="Tahoma"/>
            <family val="2"/>
          </rPr>
          <t xml:space="preserve">
</t>
        </r>
      </text>
    </comment>
    <comment ref="A33" authorId="1">
      <text>
        <r>
          <rPr>
            <b/>
            <sz val="9"/>
            <rFont val="Tahoma"/>
            <family val="2"/>
          </rPr>
          <t xml:space="preserve">avec plafonnement éventuel à 130% de la réduction calculée sans DFS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Jocelyn MOTTIN</author>
    <author>LDSyst?me</author>
    <author>JOCELYN</author>
    <author>Thomas PALLIERE</author>
  </authors>
  <commentList>
    <comment ref="A33" authorId="0">
      <text>
        <r>
          <rPr>
            <b/>
            <sz val="9"/>
            <rFont val="Tahoma"/>
            <family val="2"/>
          </rPr>
          <t xml:space="preserve">avec plafonnement éventuel à 130% de la réduction calculée sans DFS
</t>
        </r>
        <r>
          <rPr>
            <sz val="9"/>
            <rFont val="Tahoma"/>
            <family val="2"/>
          </rPr>
          <t xml:space="preserve">
</t>
        </r>
      </text>
    </comment>
    <comment ref="AW27" authorId="0">
      <text>
        <r>
          <rPr>
            <b/>
            <sz val="9"/>
            <rFont val="Tahoma"/>
            <family val="2"/>
          </rPr>
          <t>Brut hors Frais professionnels</t>
        </r>
        <r>
          <rPr>
            <sz val="9"/>
            <rFont val="Tahoma"/>
            <family val="2"/>
          </rPr>
          <t xml:space="preserve">
</t>
        </r>
      </text>
    </comment>
    <comment ref="AS27" authorId="0">
      <text>
        <r>
          <rPr>
            <b/>
            <sz val="9"/>
            <rFont val="Tahoma"/>
            <family val="2"/>
          </rPr>
          <t>Brut hors Frais professionnels</t>
        </r>
        <r>
          <rPr>
            <sz val="9"/>
            <rFont val="Tahoma"/>
            <family val="2"/>
          </rPr>
          <t xml:space="preserve">
</t>
        </r>
      </text>
    </comment>
    <comment ref="AO27" authorId="0">
      <text>
        <r>
          <rPr>
            <b/>
            <sz val="9"/>
            <rFont val="Tahoma"/>
            <family val="2"/>
          </rPr>
          <t>Brut hors Frais professionnels</t>
        </r>
        <r>
          <rPr>
            <sz val="9"/>
            <rFont val="Tahoma"/>
            <family val="2"/>
          </rPr>
          <t xml:space="preserve">
</t>
        </r>
      </text>
    </comment>
    <comment ref="AK27" authorId="0">
      <text>
        <r>
          <rPr>
            <b/>
            <sz val="9"/>
            <rFont val="Tahoma"/>
            <family val="2"/>
          </rPr>
          <t>Brut hors Frais professionnels</t>
        </r>
        <r>
          <rPr>
            <sz val="9"/>
            <rFont val="Tahoma"/>
            <family val="2"/>
          </rPr>
          <t xml:space="preserve">
</t>
        </r>
      </text>
    </comment>
    <comment ref="AG27" authorId="0">
      <text>
        <r>
          <rPr>
            <b/>
            <sz val="9"/>
            <rFont val="Tahoma"/>
            <family val="2"/>
          </rPr>
          <t>Brut hors Frais professionnels</t>
        </r>
        <r>
          <rPr>
            <sz val="9"/>
            <rFont val="Tahoma"/>
            <family val="2"/>
          </rPr>
          <t xml:space="preserve">
</t>
        </r>
      </text>
    </comment>
    <comment ref="AC27" authorId="0">
      <text>
        <r>
          <rPr>
            <b/>
            <sz val="9"/>
            <rFont val="Tahoma"/>
            <family val="2"/>
          </rPr>
          <t>Brut hors Frais professionnels</t>
        </r>
        <r>
          <rPr>
            <sz val="9"/>
            <rFont val="Tahoma"/>
            <family val="2"/>
          </rPr>
          <t xml:space="preserve">
</t>
        </r>
      </text>
    </comment>
    <comment ref="Y27" authorId="0">
      <text>
        <r>
          <rPr>
            <b/>
            <sz val="9"/>
            <rFont val="Tahoma"/>
            <family val="2"/>
          </rPr>
          <t>Brut hors Frais professionnels</t>
        </r>
        <r>
          <rPr>
            <sz val="9"/>
            <rFont val="Tahoma"/>
            <family val="2"/>
          </rPr>
          <t xml:space="preserve">
</t>
        </r>
      </text>
    </comment>
    <comment ref="U27" authorId="0">
      <text>
        <r>
          <rPr>
            <b/>
            <sz val="9"/>
            <rFont val="Tahoma"/>
            <family val="2"/>
          </rPr>
          <t>Brut hors Frais professionnels</t>
        </r>
        <r>
          <rPr>
            <sz val="9"/>
            <rFont val="Tahoma"/>
            <family val="2"/>
          </rPr>
          <t xml:space="preserve">
</t>
        </r>
      </text>
    </comment>
    <comment ref="Q27" authorId="0">
      <text>
        <r>
          <rPr>
            <b/>
            <sz val="9"/>
            <rFont val="Tahoma"/>
            <family val="2"/>
          </rPr>
          <t>Brut hors Frais professionnels</t>
        </r>
        <r>
          <rPr>
            <sz val="9"/>
            <rFont val="Tahoma"/>
            <family val="2"/>
          </rPr>
          <t xml:space="preserve">
</t>
        </r>
      </text>
    </comment>
    <comment ref="M27" authorId="0">
      <text>
        <r>
          <rPr>
            <b/>
            <sz val="9"/>
            <rFont val="Tahoma"/>
            <family val="2"/>
          </rPr>
          <t>Brut hors Frais professionnels</t>
        </r>
        <r>
          <rPr>
            <sz val="9"/>
            <rFont val="Tahoma"/>
            <family val="2"/>
          </rPr>
          <t xml:space="preserve">
</t>
        </r>
      </text>
    </comment>
    <comment ref="I27" authorId="0">
      <text>
        <r>
          <rPr>
            <b/>
            <sz val="9"/>
            <rFont val="Tahoma"/>
            <family val="2"/>
          </rPr>
          <t>Brut hors Frais professionnels</t>
        </r>
        <r>
          <rPr>
            <sz val="9"/>
            <rFont val="Tahoma"/>
            <family val="2"/>
          </rPr>
          <t xml:space="preserve">
</t>
        </r>
      </text>
    </comment>
    <comment ref="E27" authorId="0">
      <text>
        <r>
          <rPr>
            <b/>
            <sz val="9"/>
            <rFont val="Tahoma"/>
            <family val="2"/>
          </rPr>
          <t>Brut hors Frais professionnels</t>
        </r>
      </text>
    </comment>
    <comment ref="C27" authorId="0">
      <text>
        <r>
          <rPr>
            <b/>
            <sz val="8"/>
            <rFont val="Tahoma"/>
            <family val="2"/>
          </rPr>
          <t>Indiquez le taux de la DFS : 10, 20 ou 30%</t>
        </r>
      </text>
    </comment>
    <comment ref="AU22" authorId="0">
      <text>
        <r>
          <rPr>
            <b/>
            <sz val="8"/>
            <rFont val="Tahoma"/>
            <family val="2"/>
          </rPr>
          <t>Saisir le taux horaire
du SMIC pour le mois</t>
        </r>
        <r>
          <rPr>
            <sz val="8"/>
            <rFont val="Tahoma"/>
            <family val="2"/>
          </rPr>
          <t xml:space="preserve">
</t>
        </r>
      </text>
    </comment>
    <comment ref="AQ22" authorId="0">
      <text>
        <r>
          <rPr>
            <b/>
            <sz val="8"/>
            <rFont val="Tahoma"/>
            <family val="2"/>
          </rPr>
          <t>Saisir le taux horaire
du SMIC pour le mois</t>
        </r>
        <r>
          <rPr>
            <sz val="8"/>
            <rFont val="Tahoma"/>
            <family val="2"/>
          </rPr>
          <t xml:space="preserve">
</t>
        </r>
      </text>
    </comment>
    <comment ref="AM22" authorId="0">
      <text>
        <r>
          <rPr>
            <b/>
            <sz val="8"/>
            <rFont val="Tahoma"/>
            <family val="2"/>
          </rPr>
          <t>Saisir le taux horaire
du SMIC pour le mois</t>
        </r>
        <r>
          <rPr>
            <sz val="8"/>
            <rFont val="Tahoma"/>
            <family val="2"/>
          </rPr>
          <t xml:space="preserve">
</t>
        </r>
      </text>
    </comment>
    <comment ref="AI22" authorId="0">
      <text>
        <r>
          <rPr>
            <b/>
            <sz val="8"/>
            <rFont val="Tahoma"/>
            <family val="2"/>
          </rPr>
          <t>Saisir le taux horaire
du SMIC pour le mois</t>
        </r>
        <r>
          <rPr>
            <sz val="8"/>
            <rFont val="Tahoma"/>
            <family val="2"/>
          </rPr>
          <t xml:space="preserve">
</t>
        </r>
      </text>
    </comment>
    <comment ref="AE22" authorId="0">
      <text>
        <r>
          <rPr>
            <b/>
            <sz val="8"/>
            <rFont val="Tahoma"/>
            <family val="2"/>
          </rPr>
          <t>Saisir le taux horaire
du SMIC pour le mois</t>
        </r>
        <r>
          <rPr>
            <sz val="8"/>
            <rFont val="Tahoma"/>
            <family val="2"/>
          </rPr>
          <t xml:space="preserve">
</t>
        </r>
      </text>
    </comment>
    <comment ref="AA22" authorId="0">
      <text>
        <r>
          <rPr>
            <b/>
            <sz val="8"/>
            <rFont val="Tahoma"/>
            <family val="2"/>
          </rPr>
          <t>Saisir le taux horaire
du SMIC pour le mois</t>
        </r>
        <r>
          <rPr>
            <sz val="8"/>
            <rFont val="Tahoma"/>
            <family val="2"/>
          </rPr>
          <t xml:space="preserve">
</t>
        </r>
      </text>
    </comment>
    <comment ref="W22" authorId="0">
      <text>
        <r>
          <rPr>
            <b/>
            <sz val="8"/>
            <rFont val="Tahoma"/>
            <family val="2"/>
          </rPr>
          <t>Saisir le taux horaire
du SMIC pour le mois</t>
        </r>
        <r>
          <rPr>
            <sz val="8"/>
            <rFont val="Tahoma"/>
            <family val="2"/>
          </rPr>
          <t xml:space="preserve">
</t>
        </r>
      </text>
    </comment>
    <comment ref="S22" authorId="0">
      <text>
        <r>
          <rPr>
            <b/>
            <sz val="8"/>
            <rFont val="Tahoma"/>
            <family val="2"/>
          </rPr>
          <t>Saisir le taux horaire
du SMIC pour le mois</t>
        </r>
        <r>
          <rPr>
            <sz val="8"/>
            <rFont val="Tahoma"/>
            <family val="2"/>
          </rPr>
          <t xml:space="preserve">
</t>
        </r>
      </text>
    </comment>
    <comment ref="O22" authorId="0">
      <text>
        <r>
          <rPr>
            <b/>
            <sz val="8"/>
            <rFont val="Tahoma"/>
            <family val="2"/>
          </rPr>
          <t>Saisir le taux horaire
du SMIC pour le mois</t>
        </r>
        <r>
          <rPr>
            <sz val="8"/>
            <rFont val="Tahoma"/>
            <family val="2"/>
          </rPr>
          <t xml:space="preserve">
</t>
        </r>
      </text>
    </comment>
    <comment ref="K22" authorId="0">
      <text>
        <r>
          <rPr>
            <b/>
            <sz val="8"/>
            <rFont val="Tahoma"/>
            <family val="2"/>
          </rPr>
          <t>Saisir le taux horaire
du SMIC pour le mois</t>
        </r>
        <r>
          <rPr>
            <sz val="8"/>
            <rFont val="Tahoma"/>
            <family val="2"/>
          </rPr>
          <t xml:space="preserve">
</t>
        </r>
      </text>
    </comment>
    <comment ref="G22" authorId="0">
      <text>
        <r>
          <rPr>
            <b/>
            <sz val="8"/>
            <rFont val="Tahoma"/>
            <family val="2"/>
          </rPr>
          <t>Saisir le taux horaire
du SMIC pour le mois</t>
        </r>
        <r>
          <rPr>
            <sz val="8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2"/>
          </rPr>
          <t>Saisir le taux horaire
du SMIC pour le mois</t>
        </r>
        <r>
          <rPr>
            <sz val="8"/>
            <rFont val="Tahoma"/>
            <family val="2"/>
          </rPr>
          <t xml:space="preserve">
</t>
        </r>
      </text>
    </comment>
    <comment ref="AV15" authorId="1">
      <text>
        <r>
          <rPr>
            <b/>
            <sz val="9"/>
            <rFont val="Tahoma"/>
            <family val="2"/>
          </rPr>
          <t>Saisir le montant (en négatif) :
- des IJSS + Mt régul au net, 
et/ou
- le solde (Absence + Maintien partiel)</t>
        </r>
      </text>
    </comment>
    <comment ref="AT15" authorId="2">
      <text>
        <r>
          <rPr>
            <b/>
            <sz val="9"/>
            <rFont val="Tahoma"/>
            <family val="2"/>
          </rPr>
          <t>Saisir ici le nombre d'heures ayant donné lieu à un maintien de salaire partiel</t>
        </r>
      </text>
    </comment>
    <comment ref="AR15" authorId="1">
      <text>
        <r>
          <rPr>
            <b/>
            <sz val="9"/>
            <rFont val="Tahoma"/>
            <family val="2"/>
          </rPr>
          <t>Saisir le montant (en négatif) :
- des IJSS + Mt régul au net, 
et/ou
- le solde (Absence + Maintien partiel)</t>
        </r>
      </text>
    </comment>
    <comment ref="AP15" authorId="2">
      <text>
        <r>
          <rPr>
            <b/>
            <sz val="9"/>
            <rFont val="Tahoma"/>
            <family val="2"/>
          </rPr>
          <t>Saisir ici le nombre d'heures ayant donné lieu à un maintien de salaire partiel</t>
        </r>
      </text>
    </comment>
    <comment ref="AN15" authorId="1">
      <text>
        <r>
          <rPr>
            <b/>
            <sz val="9"/>
            <rFont val="Tahoma"/>
            <family val="2"/>
          </rPr>
          <t>Saisir le montant (en négatif) :
- des IJSS + Mt régul au net, 
et/ou
- le solde (Absence + Maintien partiel)</t>
        </r>
      </text>
    </comment>
    <comment ref="AL15" authorId="2">
      <text>
        <r>
          <rPr>
            <b/>
            <sz val="9"/>
            <rFont val="Tahoma"/>
            <family val="2"/>
          </rPr>
          <t>Saisir ici le nombre d'heures ayant donné lieu à un maintien de salaire partiel</t>
        </r>
      </text>
    </comment>
    <comment ref="AJ15" authorId="1">
      <text>
        <r>
          <rPr>
            <b/>
            <sz val="9"/>
            <rFont val="Tahoma"/>
            <family val="2"/>
          </rPr>
          <t>Saisir le montant (en négatif) :
- des IJSS + Mt régul au net, 
et/ou
- le solde (Absence + Maintien partiel)</t>
        </r>
      </text>
    </comment>
    <comment ref="AH15" authorId="2">
      <text>
        <r>
          <rPr>
            <b/>
            <sz val="9"/>
            <rFont val="Tahoma"/>
            <family val="2"/>
          </rPr>
          <t>Saisir ici le nombre d'heures ayant donné lieu à un maintien de salaire partiel</t>
        </r>
      </text>
    </comment>
    <comment ref="AF15" authorId="1">
      <text>
        <r>
          <rPr>
            <b/>
            <sz val="9"/>
            <rFont val="Tahoma"/>
            <family val="2"/>
          </rPr>
          <t>Saisir le montant (en négatif) :
- des IJSS + Mt régul au net, 
et/ou
- le solde (Absence + Maintien partiel)</t>
        </r>
      </text>
    </comment>
    <comment ref="AD15" authorId="2">
      <text>
        <r>
          <rPr>
            <b/>
            <sz val="9"/>
            <rFont val="Tahoma"/>
            <family val="2"/>
          </rPr>
          <t>Saisir ici le nombre d'heures ayant donné lieu à un maintien de salaire partiel</t>
        </r>
      </text>
    </comment>
    <comment ref="AB15" authorId="1">
      <text>
        <r>
          <rPr>
            <b/>
            <sz val="9"/>
            <rFont val="Tahoma"/>
            <family val="2"/>
          </rPr>
          <t>Saisir le montant (en négatif) :
- des IJSS + Mt régul au net, 
et/ou
- le solde (Absence + Maintien partiel)</t>
        </r>
      </text>
    </comment>
    <comment ref="Z15" authorId="2">
      <text>
        <r>
          <rPr>
            <b/>
            <sz val="9"/>
            <rFont val="Tahoma"/>
            <family val="2"/>
          </rPr>
          <t>Saisir ici le nombre d'heures ayant donné lieu à un maintien de salaire partiel</t>
        </r>
      </text>
    </comment>
    <comment ref="X15" authorId="1">
      <text>
        <r>
          <rPr>
            <b/>
            <sz val="9"/>
            <rFont val="Tahoma"/>
            <family val="2"/>
          </rPr>
          <t>Saisir le montant (en négatif) :
- des IJSS + Mt régul au net, 
et/ou
- le solde (Absence + Maintien partiel)</t>
        </r>
      </text>
    </comment>
    <comment ref="V15" authorId="2">
      <text>
        <r>
          <rPr>
            <b/>
            <sz val="9"/>
            <rFont val="Tahoma"/>
            <family val="2"/>
          </rPr>
          <t>Saisir ici le nombre d'heures ayant donné lieu à un maintien de salaire partiel</t>
        </r>
      </text>
    </comment>
    <comment ref="T15" authorId="1">
      <text>
        <r>
          <rPr>
            <b/>
            <sz val="9"/>
            <rFont val="Tahoma"/>
            <family val="2"/>
          </rPr>
          <t>Saisir le montant (en négatif) :
- des IJSS + Mt régul au net, 
et/ou
- le solde (Absence + Maintien partiel)</t>
        </r>
      </text>
    </comment>
    <comment ref="R15" authorId="2">
      <text>
        <r>
          <rPr>
            <b/>
            <sz val="9"/>
            <rFont val="Tahoma"/>
            <family val="2"/>
          </rPr>
          <t>Saisir ici le nombre d'heures ayant donné lieu à un maintien de salaire partiel</t>
        </r>
      </text>
    </comment>
    <comment ref="P15" authorId="1">
      <text>
        <r>
          <rPr>
            <b/>
            <sz val="9"/>
            <rFont val="Tahoma"/>
            <family val="2"/>
          </rPr>
          <t>Saisir le montant (en négatif) :
- des IJSS + Mt régul au net, 
et/ou
- le solde (Absence + Maintien partiel)</t>
        </r>
      </text>
    </comment>
    <comment ref="N15" authorId="2">
      <text>
        <r>
          <rPr>
            <b/>
            <sz val="9"/>
            <rFont val="Tahoma"/>
            <family val="2"/>
          </rPr>
          <t>Saisir ici le nombre d'heures ayant donné lieu à un maintien de salaire partiel</t>
        </r>
      </text>
    </comment>
    <comment ref="L15" authorId="1">
      <text>
        <r>
          <rPr>
            <b/>
            <sz val="9"/>
            <rFont val="Tahoma"/>
            <family val="2"/>
          </rPr>
          <t>Saisir le montant (en négatif) :
- des IJSS + Mt régul au net, 
et/ou
- le solde (Absence + Maintien partiel)</t>
        </r>
      </text>
    </comment>
    <comment ref="J15" authorId="2">
      <text>
        <r>
          <rPr>
            <b/>
            <sz val="9"/>
            <rFont val="Tahoma"/>
            <family val="2"/>
          </rPr>
          <t>Saisir ici le nombre d'heures ayant donné lieu à un maintien de salaire partiel</t>
        </r>
      </text>
    </comment>
    <comment ref="H15" authorId="1">
      <text>
        <r>
          <rPr>
            <b/>
            <sz val="9"/>
            <rFont val="Tahoma"/>
            <family val="2"/>
          </rPr>
          <t>Saisir le montant (en négatif) :
- des IJSS + Mt régul au net, 
et/ou
- le solde (Absence + Maintien partiel)</t>
        </r>
      </text>
    </comment>
    <comment ref="F15" authorId="2">
      <text>
        <r>
          <rPr>
            <b/>
            <sz val="9"/>
            <rFont val="Tahoma"/>
            <family val="2"/>
          </rPr>
          <t>Saisir ici le nombre d'heures ayant donné lieu à un maintien de salaire partiel</t>
        </r>
      </text>
    </comment>
    <comment ref="D15" authorId="1">
      <text>
        <r>
          <rPr>
            <b/>
            <sz val="9"/>
            <rFont val="Tahoma"/>
            <family val="2"/>
          </rPr>
          <t>Saisir le montant (en négatif) :
- des IJSS + Mt régul au net, 
et/ou
- le solde (Absence + Maintien partiel)</t>
        </r>
      </text>
    </comment>
    <comment ref="B15" authorId="2">
      <text>
        <r>
          <rPr>
            <b/>
            <sz val="9"/>
            <rFont val="Tahoma"/>
            <family val="2"/>
          </rPr>
          <t>Saisir ici le nombre d'heures ayant donné lieu à un maintien de salaire partiel</t>
        </r>
      </text>
    </comment>
    <comment ref="S3" authorId="0">
      <text>
        <r>
          <rPr>
            <b/>
            <sz val="9"/>
            <rFont val="Tahoma"/>
            <family val="2"/>
          </rPr>
          <t>Indiquer ici la valeur :
  0,9 si les congés payés sont gérés par une caisse CP,
  la valeur 1 sinon.</t>
        </r>
        <r>
          <rPr>
            <sz val="9"/>
            <rFont val="Tahoma"/>
            <family val="2"/>
          </rPr>
          <t xml:space="preserve">
</t>
        </r>
      </text>
    </comment>
    <comment ref="S2" authorId="3">
      <text>
        <r>
          <rPr>
            <b/>
            <sz val="9"/>
            <rFont val="Tahoma"/>
            <family val="2"/>
          </rPr>
          <t>Indiquer ici la valeur :
  1 pour que le mécanisme de l'assiette
     minimale de cotisations s'applique,
 0 si l'on souhaite désactiver ce mécanisme.</t>
        </r>
      </text>
    </comment>
  </commentList>
</comments>
</file>

<file path=xl/comments4.xml><?xml version="1.0" encoding="utf-8"?>
<comments xmlns="http://schemas.openxmlformats.org/spreadsheetml/2006/main">
  <authors>
    <author>Thomas PALLIERE</author>
    <author>Jocelyn MOTTIN</author>
    <author>JOCELYN</author>
    <author>LDSyst?me</author>
  </authors>
  <commentList>
    <comment ref="S2" authorId="0">
      <text>
        <r>
          <rPr>
            <b/>
            <sz val="9"/>
            <rFont val="Tahoma"/>
            <family val="2"/>
          </rPr>
          <t>Indiquer ici la valeur :
  1 pour que le mécanisme de l'assiette
     minimale de cotisations s'applique,
 0 si l'on souhaite désactiver ce mécanisme.</t>
        </r>
      </text>
    </comment>
    <comment ref="S3" authorId="1">
      <text>
        <r>
          <rPr>
            <b/>
            <sz val="9"/>
            <rFont val="Tahoma"/>
            <family val="2"/>
          </rPr>
          <t>Indiquer ici la valeur :
  0,9 si les congés payés sont gérés par une caisse CP,
  la valeur 1 sinon.</t>
        </r>
        <r>
          <rPr>
            <sz val="9"/>
            <rFont val="Tahoma"/>
            <family val="2"/>
          </rPr>
          <t xml:space="preserve">
</t>
        </r>
      </text>
    </comment>
    <comment ref="B15" authorId="2">
      <text>
        <r>
          <rPr>
            <b/>
            <sz val="9"/>
            <rFont val="Tahoma"/>
            <family val="2"/>
          </rPr>
          <t>Saisir ici le nombre d'heures ayant donné lieu à un maintien de salaire partiel</t>
        </r>
      </text>
    </comment>
    <comment ref="D15" authorId="3">
      <text>
        <r>
          <rPr>
            <b/>
            <sz val="9"/>
            <rFont val="Tahoma"/>
            <family val="2"/>
          </rPr>
          <t>Saisir le montant (en négatif) :
- des IJSS + Mt régul au net, 
et/ou
- le solde (Absence + Maintien partiel)</t>
        </r>
      </text>
    </comment>
    <comment ref="F15" authorId="2">
      <text>
        <r>
          <rPr>
            <b/>
            <sz val="9"/>
            <rFont val="Tahoma"/>
            <family val="2"/>
          </rPr>
          <t>Saisir ici le nombre d'heures ayant donné lieu à un maintien de salaire partiel</t>
        </r>
      </text>
    </comment>
    <comment ref="H15" authorId="3">
      <text>
        <r>
          <rPr>
            <b/>
            <sz val="9"/>
            <rFont val="Tahoma"/>
            <family val="2"/>
          </rPr>
          <t>Saisir le montant (en négatif) :
- des IJSS + Mt régul au net, 
et/ou
- le solde (Absence + Maintien partiel)</t>
        </r>
      </text>
    </comment>
    <comment ref="J15" authorId="2">
      <text>
        <r>
          <rPr>
            <b/>
            <sz val="9"/>
            <rFont val="Tahoma"/>
            <family val="2"/>
          </rPr>
          <t>Saisir ici le nombre d'heures ayant donné lieu à un maintien de salaire partiel</t>
        </r>
      </text>
    </comment>
    <comment ref="L15" authorId="3">
      <text>
        <r>
          <rPr>
            <b/>
            <sz val="9"/>
            <rFont val="Tahoma"/>
            <family val="2"/>
          </rPr>
          <t>Saisir le montant (en négatif) :
- des IJSS + Mt régul au net, 
et/ou
- le solde (Absence + Maintien partiel)</t>
        </r>
      </text>
    </comment>
    <comment ref="N15" authorId="2">
      <text>
        <r>
          <rPr>
            <b/>
            <sz val="9"/>
            <rFont val="Tahoma"/>
            <family val="2"/>
          </rPr>
          <t>Saisir ici le nombre d'heures ayant donné lieu à un maintien de salaire partiel</t>
        </r>
      </text>
    </comment>
    <comment ref="P15" authorId="3">
      <text>
        <r>
          <rPr>
            <b/>
            <sz val="9"/>
            <rFont val="Tahoma"/>
            <family val="2"/>
          </rPr>
          <t>Saisir le montant (en négatif) :
- des IJSS + Mt régul au net, 
et/ou
- le solde (Absence + Maintien partiel)</t>
        </r>
      </text>
    </comment>
    <comment ref="R15" authorId="2">
      <text>
        <r>
          <rPr>
            <b/>
            <sz val="9"/>
            <rFont val="Tahoma"/>
            <family val="2"/>
          </rPr>
          <t>Saisir ici le nombre d'heures ayant donné lieu à un maintien de salaire partiel</t>
        </r>
      </text>
    </comment>
    <comment ref="T15" authorId="3">
      <text>
        <r>
          <rPr>
            <b/>
            <sz val="9"/>
            <rFont val="Tahoma"/>
            <family val="2"/>
          </rPr>
          <t>Saisir le montant (en négatif) :
- des IJSS + Mt régul au net, 
et/ou
- le solde (Absence + Maintien partiel)</t>
        </r>
      </text>
    </comment>
    <comment ref="V15" authorId="2">
      <text>
        <r>
          <rPr>
            <b/>
            <sz val="9"/>
            <rFont val="Tahoma"/>
            <family val="2"/>
          </rPr>
          <t>Saisir ici le nombre d'heures ayant donné lieu à un maintien de salaire partiel</t>
        </r>
      </text>
    </comment>
    <comment ref="X15" authorId="3">
      <text>
        <r>
          <rPr>
            <b/>
            <sz val="9"/>
            <rFont val="Tahoma"/>
            <family val="2"/>
          </rPr>
          <t>Saisir le montant (en négatif) :
- des IJSS + Mt régul au net, 
et/ou
- le solde (Absence + Maintien partiel)</t>
        </r>
      </text>
    </comment>
    <comment ref="Z15" authorId="2">
      <text>
        <r>
          <rPr>
            <b/>
            <sz val="9"/>
            <rFont val="Tahoma"/>
            <family val="2"/>
          </rPr>
          <t>Saisir ici le nombre d'heures ayant donné lieu à un maintien de salaire partiel</t>
        </r>
      </text>
    </comment>
    <comment ref="AB15" authorId="3">
      <text>
        <r>
          <rPr>
            <b/>
            <sz val="9"/>
            <rFont val="Tahoma"/>
            <family val="2"/>
          </rPr>
          <t>Saisir le montant (en négatif) :
- des IJSS + Mt régul au net, 
et/ou
- le solde (Absence + Maintien partiel)</t>
        </r>
      </text>
    </comment>
    <comment ref="AD15" authorId="2">
      <text>
        <r>
          <rPr>
            <b/>
            <sz val="9"/>
            <rFont val="Tahoma"/>
            <family val="2"/>
          </rPr>
          <t>Saisir ici le nombre d'heures ayant donné lieu à un maintien de salaire partiel</t>
        </r>
      </text>
    </comment>
    <comment ref="AF15" authorId="3">
      <text>
        <r>
          <rPr>
            <b/>
            <sz val="9"/>
            <rFont val="Tahoma"/>
            <family val="2"/>
          </rPr>
          <t>Saisir le montant (en négatif) :
- des IJSS + Mt régul au net, 
et/ou
- le solde (Absence + Maintien partiel)</t>
        </r>
      </text>
    </comment>
    <comment ref="AH15" authorId="2">
      <text>
        <r>
          <rPr>
            <b/>
            <sz val="9"/>
            <rFont val="Tahoma"/>
            <family val="2"/>
          </rPr>
          <t>Saisir ici le nombre d'heures ayant donné lieu à un maintien de salaire partiel</t>
        </r>
      </text>
    </comment>
    <comment ref="AJ15" authorId="3">
      <text>
        <r>
          <rPr>
            <b/>
            <sz val="9"/>
            <rFont val="Tahoma"/>
            <family val="2"/>
          </rPr>
          <t>Saisir le montant (en négatif) :
- des IJSS + Mt régul au net, 
et/ou
- le solde (Absence + Maintien partiel)</t>
        </r>
      </text>
    </comment>
    <comment ref="AL15" authorId="2">
      <text>
        <r>
          <rPr>
            <b/>
            <sz val="9"/>
            <rFont val="Tahoma"/>
            <family val="2"/>
          </rPr>
          <t>Saisir ici le nombre d'heures ayant donné lieu à un maintien de salaire partiel</t>
        </r>
      </text>
    </comment>
    <comment ref="AN15" authorId="3">
      <text>
        <r>
          <rPr>
            <b/>
            <sz val="9"/>
            <rFont val="Tahoma"/>
            <family val="2"/>
          </rPr>
          <t>Saisir le montant (en négatif) :
- des IJSS + Mt régul au net, 
et/ou
- le solde (Absence + Maintien partiel)</t>
        </r>
      </text>
    </comment>
    <comment ref="AP15" authorId="2">
      <text>
        <r>
          <rPr>
            <b/>
            <sz val="9"/>
            <rFont val="Tahoma"/>
            <family val="2"/>
          </rPr>
          <t>Saisir ici le nombre d'heures ayant donné lieu à un maintien de salaire partiel</t>
        </r>
      </text>
    </comment>
    <comment ref="AR15" authorId="3">
      <text>
        <r>
          <rPr>
            <b/>
            <sz val="9"/>
            <rFont val="Tahoma"/>
            <family val="2"/>
          </rPr>
          <t>Saisir le montant (en négatif) :
- des IJSS + Mt régul au net, 
et/ou
- le solde (Absence + Maintien partiel)</t>
        </r>
      </text>
    </comment>
    <comment ref="AT15" authorId="2">
      <text>
        <r>
          <rPr>
            <b/>
            <sz val="9"/>
            <rFont val="Tahoma"/>
            <family val="2"/>
          </rPr>
          <t>Saisir ici le nombre d'heures ayant donné lieu à un maintien de salaire partiel</t>
        </r>
      </text>
    </comment>
    <comment ref="AV15" authorId="3">
      <text>
        <r>
          <rPr>
            <b/>
            <sz val="9"/>
            <rFont val="Tahoma"/>
            <family val="2"/>
          </rPr>
          <t>Saisir le montant (en négatif) :
- des IJSS + Mt régul au net, 
et/ou
- le solde (Absence + Maintien partiel)</t>
        </r>
      </text>
    </comment>
    <comment ref="C22" authorId="1">
      <text>
        <r>
          <rPr>
            <b/>
            <sz val="8"/>
            <rFont val="Tahoma"/>
            <family val="2"/>
          </rPr>
          <t>Saisir le taux horaire
du SMIC pour le mois</t>
        </r>
        <r>
          <rPr>
            <sz val="8"/>
            <rFont val="Tahoma"/>
            <family val="2"/>
          </rPr>
          <t xml:space="preserve">
</t>
        </r>
      </text>
    </comment>
    <comment ref="G22" authorId="1">
      <text>
        <r>
          <rPr>
            <b/>
            <sz val="8"/>
            <rFont val="Tahoma"/>
            <family val="2"/>
          </rPr>
          <t>Saisir le taux horaire
du SMIC pour le mois</t>
        </r>
        <r>
          <rPr>
            <sz val="8"/>
            <rFont val="Tahoma"/>
            <family val="2"/>
          </rPr>
          <t xml:space="preserve">
</t>
        </r>
      </text>
    </comment>
    <comment ref="K22" authorId="1">
      <text>
        <r>
          <rPr>
            <b/>
            <sz val="8"/>
            <rFont val="Tahoma"/>
            <family val="2"/>
          </rPr>
          <t>Saisir le taux horaire
du SMIC pour le mois</t>
        </r>
        <r>
          <rPr>
            <sz val="8"/>
            <rFont val="Tahoma"/>
            <family val="2"/>
          </rPr>
          <t xml:space="preserve">
</t>
        </r>
      </text>
    </comment>
    <comment ref="O22" authorId="1">
      <text>
        <r>
          <rPr>
            <b/>
            <sz val="8"/>
            <rFont val="Tahoma"/>
            <family val="2"/>
          </rPr>
          <t>Saisir le taux horaire
du SMIC pour le mois</t>
        </r>
        <r>
          <rPr>
            <sz val="8"/>
            <rFont val="Tahoma"/>
            <family val="2"/>
          </rPr>
          <t xml:space="preserve">
</t>
        </r>
      </text>
    </comment>
    <comment ref="S22" authorId="1">
      <text>
        <r>
          <rPr>
            <b/>
            <sz val="8"/>
            <rFont val="Tahoma"/>
            <family val="2"/>
          </rPr>
          <t>Saisir le taux horaire
du SMIC pour le mois</t>
        </r>
        <r>
          <rPr>
            <sz val="8"/>
            <rFont val="Tahoma"/>
            <family val="2"/>
          </rPr>
          <t xml:space="preserve">
</t>
        </r>
      </text>
    </comment>
    <comment ref="W22" authorId="1">
      <text>
        <r>
          <rPr>
            <b/>
            <sz val="8"/>
            <rFont val="Tahoma"/>
            <family val="2"/>
          </rPr>
          <t>Saisir le taux horaire
du SMIC pour le mois</t>
        </r>
        <r>
          <rPr>
            <sz val="8"/>
            <rFont val="Tahoma"/>
            <family val="2"/>
          </rPr>
          <t xml:space="preserve">
</t>
        </r>
      </text>
    </comment>
    <comment ref="AA22" authorId="1">
      <text>
        <r>
          <rPr>
            <b/>
            <sz val="8"/>
            <rFont val="Tahoma"/>
            <family val="2"/>
          </rPr>
          <t>Saisir le taux horaire
du SMIC pour le mois</t>
        </r>
        <r>
          <rPr>
            <sz val="8"/>
            <rFont val="Tahoma"/>
            <family val="2"/>
          </rPr>
          <t xml:space="preserve">
</t>
        </r>
      </text>
    </comment>
    <comment ref="AE22" authorId="1">
      <text>
        <r>
          <rPr>
            <b/>
            <sz val="8"/>
            <rFont val="Tahoma"/>
            <family val="2"/>
          </rPr>
          <t>Saisir le taux horaire
du SMIC pour le mois</t>
        </r>
        <r>
          <rPr>
            <sz val="8"/>
            <rFont val="Tahoma"/>
            <family val="2"/>
          </rPr>
          <t xml:space="preserve">
</t>
        </r>
      </text>
    </comment>
    <comment ref="AI22" authorId="1">
      <text>
        <r>
          <rPr>
            <b/>
            <sz val="8"/>
            <rFont val="Tahoma"/>
            <family val="2"/>
          </rPr>
          <t>Saisir le taux horaire
du SMIC pour le mois</t>
        </r>
        <r>
          <rPr>
            <sz val="8"/>
            <rFont val="Tahoma"/>
            <family val="2"/>
          </rPr>
          <t xml:space="preserve">
</t>
        </r>
      </text>
    </comment>
    <comment ref="AM22" authorId="1">
      <text>
        <r>
          <rPr>
            <b/>
            <sz val="8"/>
            <rFont val="Tahoma"/>
            <family val="2"/>
          </rPr>
          <t>Saisir le taux horaire
du SMIC pour le mois</t>
        </r>
        <r>
          <rPr>
            <sz val="8"/>
            <rFont val="Tahoma"/>
            <family val="2"/>
          </rPr>
          <t xml:space="preserve">
</t>
        </r>
      </text>
    </comment>
    <comment ref="AQ22" authorId="1">
      <text>
        <r>
          <rPr>
            <b/>
            <sz val="8"/>
            <rFont val="Tahoma"/>
            <family val="2"/>
          </rPr>
          <t>Saisir le taux horaire
du SMIC pour le mois</t>
        </r>
        <r>
          <rPr>
            <sz val="8"/>
            <rFont val="Tahoma"/>
            <family val="2"/>
          </rPr>
          <t xml:space="preserve">
</t>
        </r>
      </text>
    </comment>
    <comment ref="AU22" authorId="1">
      <text>
        <r>
          <rPr>
            <b/>
            <sz val="8"/>
            <rFont val="Tahoma"/>
            <family val="2"/>
          </rPr>
          <t>Saisir le taux horaire
du SMIC pour le mois</t>
        </r>
        <r>
          <rPr>
            <sz val="8"/>
            <rFont val="Tahoma"/>
            <family val="2"/>
          </rPr>
          <t xml:space="preserve">
</t>
        </r>
      </text>
    </comment>
    <comment ref="C27" authorId="1">
      <text>
        <r>
          <rPr>
            <b/>
            <sz val="8"/>
            <rFont val="Tahoma"/>
            <family val="2"/>
          </rPr>
          <t>Indiquez le taux de la DFS : 10, 20 ou 30%</t>
        </r>
      </text>
    </comment>
    <comment ref="E27" authorId="1">
      <text>
        <r>
          <rPr>
            <b/>
            <sz val="9"/>
            <rFont val="Tahoma"/>
            <family val="2"/>
          </rPr>
          <t>Brut hors Frais professionnels</t>
        </r>
      </text>
    </comment>
    <comment ref="I27" authorId="1">
      <text>
        <r>
          <rPr>
            <b/>
            <sz val="9"/>
            <rFont val="Tahoma"/>
            <family val="2"/>
          </rPr>
          <t>Brut hors Frais professionnels</t>
        </r>
        <r>
          <rPr>
            <sz val="9"/>
            <rFont val="Tahoma"/>
            <family val="2"/>
          </rPr>
          <t xml:space="preserve">
</t>
        </r>
      </text>
    </comment>
    <comment ref="M27" authorId="1">
      <text>
        <r>
          <rPr>
            <b/>
            <sz val="9"/>
            <rFont val="Tahoma"/>
            <family val="2"/>
          </rPr>
          <t>Brut hors Frais professionnels</t>
        </r>
        <r>
          <rPr>
            <sz val="9"/>
            <rFont val="Tahoma"/>
            <family val="2"/>
          </rPr>
          <t xml:space="preserve">
</t>
        </r>
      </text>
    </comment>
    <comment ref="Q27" authorId="1">
      <text>
        <r>
          <rPr>
            <b/>
            <sz val="9"/>
            <rFont val="Tahoma"/>
            <family val="2"/>
          </rPr>
          <t>Brut hors Frais professionnels</t>
        </r>
        <r>
          <rPr>
            <sz val="9"/>
            <rFont val="Tahoma"/>
            <family val="2"/>
          </rPr>
          <t xml:space="preserve">
</t>
        </r>
      </text>
    </comment>
    <comment ref="U27" authorId="1">
      <text>
        <r>
          <rPr>
            <b/>
            <sz val="9"/>
            <rFont val="Tahoma"/>
            <family val="2"/>
          </rPr>
          <t>Brut hors Frais professionnels</t>
        </r>
        <r>
          <rPr>
            <sz val="9"/>
            <rFont val="Tahoma"/>
            <family val="2"/>
          </rPr>
          <t xml:space="preserve">
</t>
        </r>
      </text>
    </comment>
    <comment ref="Y27" authorId="1">
      <text>
        <r>
          <rPr>
            <b/>
            <sz val="9"/>
            <rFont val="Tahoma"/>
            <family val="2"/>
          </rPr>
          <t>Brut hors Frais professionnels</t>
        </r>
        <r>
          <rPr>
            <sz val="9"/>
            <rFont val="Tahoma"/>
            <family val="2"/>
          </rPr>
          <t xml:space="preserve">
</t>
        </r>
      </text>
    </comment>
    <comment ref="AC27" authorId="1">
      <text>
        <r>
          <rPr>
            <b/>
            <sz val="9"/>
            <rFont val="Tahoma"/>
            <family val="2"/>
          </rPr>
          <t>Brut hors Frais professionnels</t>
        </r>
        <r>
          <rPr>
            <sz val="9"/>
            <rFont val="Tahoma"/>
            <family val="2"/>
          </rPr>
          <t xml:space="preserve">
</t>
        </r>
      </text>
    </comment>
    <comment ref="AG27" authorId="1">
      <text>
        <r>
          <rPr>
            <b/>
            <sz val="9"/>
            <rFont val="Tahoma"/>
            <family val="2"/>
          </rPr>
          <t>Brut hors Frais professionnels</t>
        </r>
        <r>
          <rPr>
            <sz val="9"/>
            <rFont val="Tahoma"/>
            <family val="2"/>
          </rPr>
          <t xml:space="preserve">
</t>
        </r>
      </text>
    </comment>
    <comment ref="AK27" authorId="1">
      <text>
        <r>
          <rPr>
            <b/>
            <sz val="9"/>
            <rFont val="Tahoma"/>
            <family val="2"/>
          </rPr>
          <t>Brut hors Frais professionnels</t>
        </r>
        <r>
          <rPr>
            <sz val="9"/>
            <rFont val="Tahoma"/>
            <family val="2"/>
          </rPr>
          <t xml:space="preserve">
</t>
        </r>
      </text>
    </comment>
    <comment ref="AO27" authorId="1">
      <text>
        <r>
          <rPr>
            <b/>
            <sz val="9"/>
            <rFont val="Tahoma"/>
            <family val="2"/>
          </rPr>
          <t>Brut hors Frais professionnels</t>
        </r>
        <r>
          <rPr>
            <sz val="9"/>
            <rFont val="Tahoma"/>
            <family val="2"/>
          </rPr>
          <t xml:space="preserve">
</t>
        </r>
      </text>
    </comment>
    <comment ref="AS27" authorId="1">
      <text>
        <r>
          <rPr>
            <b/>
            <sz val="9"/>
            <rFont val="Tahoma"/>
            <family val="2"/>
          </rPr>
          <t>Brut hors Frais professionnels</t>
        </r>
        <r>
          <rPr>
            <sz val="9"/>
            <rFont val="Tahoma"/>
            <family val="2"/>
          </rPr>
          <t xml:space="preserve">
</t>
        </r>
      </text>
    </comment>
    <comment ref="AW27" authorId="1">
      <text>
        <r>
          <rPr>
            <b/>
            <sz val="9"/>
            <rFont val="Tahoma"/>
            <family val="2"/>
          </rPr>
          <t>Brut hors Frais professionnels</t>
        </r>
        <r>
          <rPr>
            <sz val="9"/>
            <rFont val="Tahoma"/>
            <family val="2"/>
          </rPr>
          <t xml:space="preserve">
</t>
        </r>
      </text>
    </comment>
    <comment ref="A33" authorId="1">
      <text>
        <r>
          <rPr>
            <b/>
            <sz val="9"/>
            <rFont val="Tahoma"/>
            <family val="2"/>
          </rPr>
          <t xml:space="preserve">avec plafonnement éventuel à 130% de la réduction calculée sans DFS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Thomas PALLIERE</author>
    <author>Jocelyn MOTTIN</author>
    <author>JOCELYN</author>
    <author>LDSyst?me</author>
  </authors>
  <commentList>
    <comment ref="S2" authorId="0">
      <text>
        <r>
          <rPr>
            <b/>
            <sz val="9"/>
            <rFont val="Tahoma"/>
            <family val="2"/>
          </rPr>
          <t>Indiquer ici la valeur :
  1 pour que le mécanisme de l'assiette
     minimale de cotisations s'applique,
 0 si l'on souhaite désactiver ce mécanisme.</t>
        </r>
      </text>
    </comment>
    <comment ref="S3" authorId="1">
      <text>
        <r>
          <rPr>
            <b/>
            <sz val="9"/>
            <rFont val="Tahoma"/>
            <family val="2"/>
          </rPr>
          <t>Indiquer ici la valeur :
  0,9 si les congés payés sont gérés par une caisse CP,
  la valeur 1 sinon.</t>
        </r>
        <r>
          <rPr>
            <sz val="9"/>
            <rFont val="Tahoma"/>
            <family val="2"/>
          </rPr>
          <t xml:space="preserve">
</t>
        </r>
      </text>
    </comment>
    <comment ref="B15" authorId="2">
      <text>
        <r>
          <rPr>
            <b/>
            <sz val="9"/>
            <rFont val="Tahoma"/>
            <family val="2"/>
          </rPr>
          <t>Saisir ici le nombre d'heures ayant donné lieu à un maintien de salaire partiel</t>
        </r>
      </text>
    </comment>
    <comment ref="D15" authorId="3">
      <text>
        <r>
          <rPr>
            <b/>
            <sz val="9"/>
            <rFont val="Tahoma"/>
            <family val="2"/>
          </rPr>
          <t>Saisir le montant (en négatif) :
- des IJSS + Mt régul au net, 
et/ou
- le solde (Absence + Maintien partiel)</t>
        </r>
      </text>
    </comment>
    <comment ref="F15" authorId="2">
      <text>
        <r>
          <rPr>
            <b/>
            <sz val="9"/>
            <rFont val="Tahoma"/>
            <family val="2"/>
          </rPr>
          <t>Saisir ici le nombre d'heures ayant donné lieu à un maintien de salaire partiel</t>
        </r>
      </text>
    </comment>
    <comment ref="H15" authorId="3">
      <text>
        <r>
          <rPr>
            <b/>
            <sz val="9"/>
            <rFont val="Tahoma"/>
            <family val="2"/>
          </rPr>
          <t>Saisir le montant (en négatif) :
- des IJSS + Mt régul au net, 
et/ou
- le solde (Absence + Maintien partiel)</t>
        </r>
      </text>
    </comment>
    <comment ref="J15" authorId="2">
      <text>
        <r>
          <rPr>
            <b/>
            <sz val="9"/>
            <rFont val="Tahoma"/>
            <family val="2"/>
          </rPr>
          <t>Saisir ici le nombre d'heures ayant donné lieu à un maintien de salaire partiel</t>
        </r>
      </text>
    </comment>
    <comment ref="L15" authorId="3">
      <text>
        <r>
          <rPr>
            <b/>
            <sz val="9"/>
            <rFont val="Tahoma"/>
            <family val="2"/>
          </rPr>
          <t>Saisir le montant (en négatif) :
- des IJSS + Mt régul au net, 
et/ou
- le solde (Absence + Maintien partiel)</t>
        </r>
      </text>
    </comment>
    <comment ref="N15" authorId="2">
      <text>
        <r>
          <rPr>
            <b/>
            <sz val="9"/>
            <rFont val="Tahoma"/>
            <family val="2"/>
          </rPr>
          <t>Saisir ici le nombre d'heures ayant donné lieu à un maintien de salaire partiel</t>
        </r>
      </text>
    </comment>
    <comment ref="P15" authorId="3">
      <text>
        <r>
          <rPr>
            <b/>
            <sz val="9"/>
            <rFont val="Tahoma"/>
            <family val="2"/>
          </rPr>
          <t>Saisir le montant (en négatif) :
- des IJSS + Mt régul au net, 
et/ou
- le solde (Absence + Maintien partiel)</t>
        </r>
      </text>
    </comment>
    <comment ref="R15" authorId="2">
      <text>
        <r>
          <rPr>
            <b/>
            <sz val="9"/>
            <rFont val="Tahoma"/>
            <family val="2"/>
          </rPr>
          <t>Saisir ici le nombre d'heures ayant donné lieu à un maintien de salaire partiel</t>
        </r>
      </text>
    </comment>
    <comment ref="T15" authorId="3">
      <text>
        <r>
          <rPr>
            <b/>
            <sz val="9"/>
            <rFont val="Tahoma"/>
            <family val="2"/>
          </rPr>
          <t>Saisir le montant (en négatif) :
- des IJSS + Mt régul au net, 
et/ou
- le solde (Absence + Maintien partiel)</t>
        </r>
      </text>
    </comment>
    <comment ref="V15" authorId="2">
      <text>
        <r>
          <rPr>
            <b/>
            <sz val="9"/>
            <rFont val="Tahoma"/>
            <family val="2"/>
          </rPr>
          <t>Saisir ici le nombre d'heures ayant donné lieu à un maintien de salaire partiel</t>
        </r>
      </text>
    </comment>
    <comment ref="X15" authorId="3">
      <text>
        <r>
          <rPr>
            <b/>
            <sz val="9"/>
            <rFont val="Tahoma"/>
            <family val="2"/>
          </rPr>
          <t>Saisir le montant (en négatif) :
- des IJSS + Mt régul au net, 
et/ou
- le solde (Absence + Maintien partiel)</t>
        </r>
      </text>
    </comment>
    <comment ref="Z15" authorId="2">
      <text>
        <r>
          <rPr>
            <b/>
            <sz val="9"/>
            <rFont val="Tahoma"/>
            <family val="2"/>
          </rPr>
          <t>Saisir ici le nombre d'heures ayant donné lieu à un maintien de salaire partiel</t>
        </r>
      </text>
    </comment>
    <comment ref="AB15" authorId="3">
      <text>
        <r>
          <rPr>
            <b/>
            <sz val="9"/>
            <rFont val="Tahoma"/>
            <family val="2"/>
          </rPr>
          <t>Saisir le montant (en négatif) :
- des IJSS + Mt régul au net, 
et/ou
- le solde (Absence + Maintien partiel)</t>
        </r>
      </text>
    </comment>
    <comment ref="AD15" authorId="2">
      <text>
        <r>
          <rPr>
            <b/>
            <sz val="9"/>
            <rFont val="Tahoma"/>
            <family val="2"/>
          </rPr>
          <t>Saisir ici le nombre d'heures ayant donné lieu à un maintien de salaire partiel</t>
        </r>
      </text>
    </comment>
    <comment ref="AF15" authorId="3">
      <text>
        <r>
          <rPr>
            <b/>
            <sz val="9"/>
            <rFont val="Tahoma"/>
            <family val="2"/>
          </rPr>
          <t>Saisir le montant (en négatif) :
- des IJSS + Mt régul au net, 
et/ou
- le solde (Absence + Maintien partiel)</t>
        </r>
      </text>
    </comment>
    <comment ref="AH15" authorId="2">
      <text>
        <r>
          <rPr>
            <b/>
            <sz val="9"/>
            <rFont val="Tahoma"/>
            <family val="2"/>
          </rPr>
          <t>Saisir ici le nombre d'heures ayant donné lieu à un maintien de salaire partiel</t>
        </r>
      </text>
    </comment>
    <comment ref="AJ15" authorId="3">
      <text>
        <r>
          <rPr>
            <b/>
            <sz val="9"/>
            <rFont val="Tahoma"/>
            <family val="2"/>
          </rPr>
          <t>Saisir le montant (en négatif) :
- des IJSS + Mt régul au net, 
et/ou
- le solde (Absence + Maintien partiel)</t>
        </r>
      </text>
    </comment>
    <comment ref="AL15" authorId="2">
      <text>
        <r>
          <rPr>
            <b/>
            <sz val="9"/>
            <rFont val="Tahoma"/>
            <family val="2"/>
          </rPr>
          <t>Saisir ici le nombre d'heures ayant donné lieu à un maintien de salaire partiel</t>
        </r>
      </text>
    </comment>
    <comment ref="AN15" authorId="3">
      <text>
        <r>
          <rPr>
            <b/>
            <sz val="9"/>
            <rFont val="Tahoma"/>
            <family val="2"/>
          </rPr>
          <t>Saisir le montant (en négatif) :
- des IJSS + Mt régul au net, 
et/ou
- le solde (Absence + Maintien partiel)</t>
        </r>
      </text>
    </comment>
    <comment ref="AP15" authorId="2">
      <text>
        <r>
          <rPr>
            <b/>
            <sz val="9"/>
            <rFont val="Tahoma"/>
            <family val="2"/>
          </rPr>
          <t>Saisir ici le nombre d'heures ayant donné lieu à un maintien de salaire partiel</t>
        </r>
      </text>
    </comment>
    <comment ref="AR15" authorId="3">
      <text>
        <r>
          <rPr>
            <b/>
            <sz val="9"/>
            <rFont val="Tahoma"/>
            <family val="2"/>
          </rPr>
          <t>Saisir le montant (en négatif) :
- des IJSS + Mt régul au net, 
et/ou
- le solde (Absence + Maintien partiel)</t>
        </r>
      </text>
    </comment>
    <comment ref="AT15" authorId="2">
      <text>
        <r>
          <rPr>
            <b/>
            <sz val="9"/>
            <rFont val="Tahoma"/>
            <family val="2"/>
          </rPr>
          <t>Saisir ici le nombre d'heures ayant donné lieu à un maintien de salaire partiel</t>
        </r>
      </text>
    </comment>
    <comment ref="AV15" authorId="3">
      <text>
        <r>
          <rPr>
            <b/>
            <sz val="9"/>
            <rFont val="Tahoma"/>
            <family val="2"/>
          </rPr>
          <t>Saisir le montant (en négatif) :
- des IJSS + Mt régul au net, 
et/ou
- le solde (Absence + Maintien partiel)</t>
        </r>
      </text>
    </comment>
    <comment ref="C22" authorId="1">
      <text>
        <r>
          <rPr>
            <b/>
            <sz val="8"/>
            <rFont val="Tahoma"/>
            <family val="2"/>
          </rPr>
          <t>Saisir le taux horaire
du SMIC pour le mois</t>
        </r>
        <r>
          <rPr>
            <sz val="8"/>
            <rFont val="Tahoma"/>
            <family val="2"/>
          </rPr>
          <t xml:space="preserve">
</t>
        </r>
      </text>
    </comment>
    <comment ref="G22" authorId="1">
      <text>
        <r>
          <rPr>
            <b/>
            <sz val="8"/>
            <rFont val="Tahoma"/>
            <family val="2"/>
          </rPr>
          <t>Saisir le taux horaire
du SMIC pour le mois</t>
        </r>
        <r>
          <rPr>
            <sz val="8"/>
            <rFont val="Tahoma"/>
            <family val="2"/>
          </rPr>
          <t xml:space="preserve">
</t>
        </r>
      </text>
    </comment>
    <comment ref="K22" authorId="1">
      <text>
        <r>
          <rPr>
            <b/>
            <sz val="8"/>
            <rFont val="Tahoma"/>
            <family val="2"/>
          </rPr>
          <t>Saisir le taux horaire
du SMIC pour le mois</t>
        </r>
        <r>
          <rPr>
            <sz val="8"/>
            <rFont val="Tahoma"/>
            <family val="2"/>
          </rPr>
          <t xml:space="preserve">
</t>
        </r>
      </text>
    </comment>
    <comment ref="O22" authorId="1">
      <text>
        <r>
          <rPr>
            <b/>
            <sz val="8"/>
            <rFont val="Tahoma"/>
            <family val="2"/>
          </rPr>
          <t>Saisir le taux horaire
du SMIC pour le mois</t>
        </r>
        <r>
          <rPr>
            <sz val="8"/>
            <rFont val="Tahoma"/>
            <family val="2"/>
          </rPr>
          <t xml:space="preserve">
</t>
        </r>
      </text>
    </comment>
    <comment ref="S22" authorId="1">
      <text>
        <r>
          <rPr>
            <b/>
            <sz val="8"/>
            <rFont val="Tahoma"/>
            <family val="2"/>
          </rPr>
          <t>Saisir le taux horaire
du SMIC pour le mois</t>
        </r>
        <r>
          <rPr>
            <sz val="8"/>
            <rFont val="Tahoma"/>
            <family val="2"/>
          </rPr>
          <t xml:space="preserve">
</t>
        </r>
      </text>
    </comment>
    <comment ref="W22" authorId="1">
      <text>
        <r>
          <rPr>
            <b/>
            <sz val="8"/>
            <rFont val="Tahoma"/>
            <family val="2"/>
          </rPr>
          <t>Saisir le taux horaire
du SMIC pour le mois</t>
        </r>
        <r>
          <rPr>
            <sz val="8"/>
            <rFont val="Tahoma"/>
            <family val="2"/>
          </rPr>
          <t xml:space="preserve">
</t>
        </r>
      </text>
    </comment>
    <comment ref="AA22" authorId="1">
      <text>
        <r>
          <rPr>
            <b/>
            <sz val="8"/>
            <rFont val="Tahoma"/>
            <family val="2"/>
          </rPr>
          <t>Saisir le taux horaire
du SMIC pour le mois</t>
        </r>
        <r>
          <rPr>
            <sz val="8"/>
            <rFont val="Tahoma"/>
            <family val="2"/>
          </rPr>
          <t xml:space="preserve">
</t>
        </r>
      </text>
    </comment>
    <comment ref="AE22" authorId="1">
      <text>
        <r>
          <rPr>
            <b/>
            <sz val="8"/>
            <rFont val="Tahoma"/>
            <family val="2"/>
          </rPr>
          <t>Saisir le taux horaire
du SMIC pour le mois</t>
        </r>
        <r>
          <rPr>
            <sz val="8"/>
            <rFont val="Tahoma"/>
            <family val="2"/>
          </rPr>
          <t xml:space="preserve">
</t>
        </r>
      </text>
    </comment>
    <comment ref="AI22" authorId="1">
      <text>
        <r>
          <rPr>
            <b/>
            <sz val="8"/>
            <rFont val="Tahoma"/>
            <family val="2"/>
          </rPr>
          <t>Saisir le taux horaire
du SMIC pour le mois</t>
        </r>
        <r>
          <rPr>
            <sz val="8"/>
            <rFont val="Tahoma"/>
            <family val="2"/>
          </rPr>
          <t xml:space="preserve">
</t>
        </r>
      </text>
    </comment>
    <comment ref="AM22" authorId="1">
      <text>
        <r>
          <rPr>
            <b/>
            <sz val="8"/>
            <rFont val="Tahoma"/>
            <family val="2"/>
          </rPr>
          <t>Saisir le taux horaire
du SMIC pour le mois</t>
        </r>
        <r>
          <rPr>
            <sz val="8"/>
            <rFont val="Tahoma"/>
            <family val="2"/>
          </rPr>
          <t xml:space="preserve">
</t>
        </r>
      </text>
    </comment>
    <comment ref="AQ22" authorId="1">
      <text>
        <r>
          <rPr>
            <b/>
            <sz val="8"/>
            <rFont val="Tahoma"/>
            <family val="2"/>
          </rPr>
          <t>Saisir le taux horaire
du SMIC pour le mois</t>
        </r>
        <r>
          <rPr>
            <sz val="8"/>
            <rFont val="Tahoma"/>
            <family val="2"/>
          </rPr>
          <t xml:space="preserve">
</t>
        </r>
      </text>
    </comment>
    <comment ref="AU22" authorId="1">
      <text>
        <r>
          <rPr>
            <b/>
            <sz val="8"/>
            <rFont val="Tahoma"/>
            <family val="2"/>
          </rPr>
          <t>Saisir le taux horaire
du SMIC pour le mois</t>
        </r>
        <r>
          <rPr>
            <sz val="8"/>
            <rFont val="Tahoma"/>
            <family val="2"/>
          </rPr>
          <t xml:space="preserve">
</t>
        </r>
      </text>
    </comment>
    <comment ref="C27" authorId="1">
      <text>
        <r>
          <rPr>
            <b/>
            <sz val="8"/>
            <rFont val="Tahoma"/>
            <family val="2"/>
          </rPr>
          <t>Indiquez le taux de la DFS : 10, 20 ou 30%</t>
        </r>
      </text>
    </comment>
    <comment ref="E27" authorId="1">
      <text>
        <r>
          <rPr>
            <b/>
            <sz val="9"/>
            <rFont val="Tahoma"/>
            <family val="2"/>
          </rPr>
          <t>Brut hors Frais professionnels</t>
        </r>
      </text>
    </comment>
    <comment ref="I27" authorId="1">
      <text>
        <r>
          <rPr>
            <b/>
            <sz val="9"/>
            <rFont val="Tahoma"/>
            <family val="2"/>
          </rPr>
          <t>Brut hors Frais professionnels</t>
        </r>
        <r>
          <rPr>
            <sz val="9"/>
            <rFont val="Tahoma"/>
            <family val="2"/>
          </rPr>
          <t xml:space="preserve">
</t>
        </r>
      </text>
    </comment>
    <comment ref="M27" authorId="1">
      <text>
        <r>
          <rPr>
            <b/>
            <sz val="9"/>
            <rFont val="Tahoma"/>
            <family val="2"/>
          </rPr>
          <t>Brut hors Frais professionnels</t>
        </r>
        <r>
          <rPr>
            <sz val="9"/>
            <rFont val="Tahoma"/>
            <family val="2"/>
          </rPr>
          <t xml:space="preserve">
</t>
        </r>
      </text>
    </comment>
    <comment ref="Q27" authorId="1">
      <text>
        <r>
          <rPr>
            <b/>
            <sz val="9"/>
            <rFont val="Tahoma"/>
            <family val="2"/>
          </rPr>
          <t>Brut hors Frais professionnels</t>
        </r>
        <r>
          <rPr>
            <sz val="9"/>
            <rFont val="Tahoma"/>
            <family val="2"/>
          </rPr>
          <t xml:space="preserve">
</t>
        </r>
      </text>
    </comment>
    <comment ref="U27" authorId="1">
      <text>
        <r>
          <rPr>
            <b/>
            <sz val="9"/>
            <rFont val="Tahoma"/>
            <family val="2"/>
          </rPr>
          <t>Brut hors Frais professionnels</t>
        </r>
        <r>
          <rPr>
            <sz val="9"/>
            <rFont val="Tahoma"/>
            <family val="2"/>
          </rPr>
          <t xml:space="preserve">
</t>
        </r>
      </text>
    </comment>
    <comment ref="Y27" authorId="1">
      <text>
        <r>
          <rPr>
            <b/>
            <sz val="9"/>
            <rFont val="Tahoma"/>
            <family val="2"/>
          </rPr>
          <t>Brut hors Frais professionnels</t>
        </r>
        <r>
          <rPr>
            <sz val="9"/>
            <rFont val="Tahoma"/>
            <family val="2"/>
          </rPr>
          <t xml:space="preserve">
</t>
        </r>
      </text>
    </comment>
    <comment ref="AC27" authorId="1">
      <text>
        <r>
          <rPr>
            <b/>
            <sz val="9"/>
            <rFont val="Tahoma"/>
            <family val="2"/>
          </rPr>
          <t>Brut hors Frais professionnels</t>
        </r>
        <r>
          <rPr>
            <sz val="9"/>
            <rFont val="Tahoma"/>
            <family val="2"/>
          </rPr>
          <t xml:space="preserve">
</t>
        </r>
      </text>
    </comment>
    <comment ref="AG27" authorId="1">
      <text>
        <r>
          <rPr>
            <b/>
            <sz val="9"/>
            <rFont val="Tahoma"/>
            <family val="2"/>
          </rPr>
          <t>Brut hors Frais professionnels</t>
        </r>
        <r>
          <rPr>
            <sz val="9"/>
            <rFont val="Tahoma"/>
            <family val="2"/>
          </rPr>
          <t xml:space="preserve">
</t>
        </r>
      </text>
    </comment>
    <comment ref="AK27" authorId="1">
      <text>
        <r>
          <rPr>
            <b/>
            <sz val="9"/>
            <rFont val="Tahoma"/>
            <family val="2"/>
          </rPr>
          <t>Brut hors Frais professionnels</t>
        </r>
        <r>
          <rPr>
            <sz val="9"/>
            <rFont val="Tahoma"/>
            <family val="2"/>
          </rPr>
          <t xml:space="preserve">
</t>
        </r>
      </text>
    </comment>
    <comment ref="AO27" authorId="1">
      <text>
        <r>
          <rPr>
            <b/>
            <sz val="9"/>
            <rFont val="Tahoma"/>
            <family val="2"/>
          </rPr>
          <t>Brut hors Frais professionnels</t>
        </r>
        <r>
          <rPr>
            <sz val="9"/>
            <rFont val="Tahoma"/>
            <family val="2"/>
          </rPr>
          <t xml:space="preserve">
</t>
        </r>
      </text>
    </comment>
    <comment ref="AS27" authorId="1">
      <text>
        <r>
          <rPr>
            <b/>
            <sz val="9"/>
            <rFont val="Tahoma"/>
            <family val="2"/>
          </rPr>
          <t>Brut hors Frais professionnels</t>
        </r>
        <r>
          <rPr>
            <sz val="9"/>
            <rFont val="Tahoma"/>
            <family val="2"/>
          </rPr>
          <t xml:space="preserve">
</t>
        </r>
      </text>
    </comment>
    <comment ref="AW27" authorId="1">
      <text>
        <r>
          <rPr>
            <b/>
            <sz val="9"/>
            <rFont val="Tahoma"/>
            <family val="2"/>
          </rPr>
          <t>Brut hors Frais professionnels</t>
        </r>
        <r>
          <rPr>
            <sz val="9"/>
            <rFont val="Tahoma"/>
            <family val="2"/>
          </rPr>
          <t xml:space="preserve">
</t>
        </r>
      </text>
    </comment>
    <comment ref="A33" authorId="1">
      <text>
        <r>
          <rPr>
            <b/>
            <sz val="9"/>
            <rFont val="Tahoma"/>
            <family val="2"/>
          </rPr>
          <t xml:space="preserve">avec plafonnement éventuel à 130% de la réduction calculée sans DFS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<sst xmlns="http://schemas.openxmlformats.org/spreadsheetml/2006/main" count="562" uniqueCount="80">
  <si>
    <t>Rubrique</t>
  </si>
  <si>
    <t>Salaire de base</t>
  </si>
  <si>
    <t>HS 25%</t>
  </si>
  <si>
    <t>HS 50%</t>
  </si>
  <si>
    <t>Total brut</t>
  </si>
  <si>
    <t>Frais</t>
  </si>
  <si>
    <t>Calcul Assiette mini</t>
  </si>
  <si>
    <t>Eléments de salaire brut</t>
  </si>
  <si>
    <t>Nombre</t>
  </si>
  <si>
    <t>Taux</t>
  </si>
  <si>
    <t>Montant</t>
  </si>
  <si>
    <t>Total assiette mini</t>
  </si>
  <si>
    <t>Mois 1</t>
  </si>
  <si>
    <t>Mois 2</t>
  </si>
  <si>
    <t>Prime</t>
  </si>
  <si>
    <t>Mois 3</t>
  </si>
  <si>
    <t>Mois 4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</si>
  <si>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</si>
  <si>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</si>
  <si>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</si>
  <si>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</si>
  <si>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</si>
  <si>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</si>
  <si>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</si>
  <si>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</si>
  <si>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Absence sans maintien</t>
  </si>
  <si>
    <t>Absence avec maintien partiel ou total, dont IJSS</t>
  </si>
  <si>
    <t>Régul Heures taux normal - 4925</t>
  </si>
  <si>
    <t>Régul HS25 - 4927</t>
  </si>
  <si>
    <t>Régul HS50 - 4928</t>
  </si>
  <si>
    <t>CEG T1</t>
  </si>
  <si>
    <t>Total</t>
  </si>
  <si>
    <t>Coeff retr.</t>
  </si>
  <si>
    <t>Taux FNAL</t>
  </si>
  <si>
    <t>Coeff de base avec FNAL à 0,50%</t>
  </si>
  <si>
    <t>Taux patronal standard</t>
  </si>
  <si>
    <t>Coeff de base effectif (paramètre T)</t>
  </si>
  <si>
    <t>Coeff CP</t>
  </si>
  <si>
    <t>Taux patronal effectif</t>
  </si>
  <si>
    <t>Part AGIRC-ARRCO du paramètre T</t>
  </si>
  <si>
    <t>Retr. T1</t>
  </si>
  <si>
    <t>Max(RMB abattue, Assiette mini)</t>
  </si>
  <si>
    <t>Brut abattu</t>
  </si>
  <si>
    <t>Cumul</t>
  </si>
  <si>
    <t>Part URSSAF</t>
  </si>
  <si>
    <t>Part AGIRC-ARRCO</t>
  </si>
  <si>
    <t>SMIC ramené au nombre d'heures</t>
  </si>
  <si>
    <t>Calcul de la réduction</t>
  </si>
  <si>
    <t>Nombre d'heures proratisé / Brut sans abs. partiel</t>
  </si>
  <si>
    <t>Les cellules qui ne figurent pas en fond bleu sont protégées. Otez la protection de la feuille si vous souhaitez modifier les formules.</t>
  </si>
  <si>
    <t xml:space="preserve">Paramètres généraux : </t>
  </si>
  <si>
    <t>ajustez le taux patronal de retraite complémentaire T1 en D4, le taux FNAL en H4, le taux horaire du SMIC en C28.</t>
  </si>
  <si>
    <t>ainsi que le coefficient de majoration de la réduction pour Caisse CP en S3 (0,9 si caisse CP, 1 sinon)</t>
  </si>
  <si>
    <t>Pour chaque salarié :</t>
  </si>
  <si>
    <t>Saisissez les éléments de revenu dans les cas figurant avec un fond bleu. Tout le reste se calcule à partir de ces valeurs saisies.</t>
  </si>
  <si>
    <t>Remarque :</t>
  </si>
  <si>
    <t>Heures normales</t>
  </si>
  <si>
    <t>Réduction appliquée</t>
  </si>
  <si>
    <t>Réduction calculée avec DFS</t>
  </si>
  <si>
    <t>Réduction calculée sans DFS</t>
  </si>
  <si>
    <t>Plafond à 130% de la réduction sans DFS</t>
  </si>
  <si>
    <t>Assiette minimum</t>
  </si>
  <si>
    <t>Aide au calcul de la réduction générale de cotisations patronales avec plafonnement DFS - Formule applicable en 2020</t>
  </si>
  <si>
    <t>Révision 1.00 - 06/01/2020</t>
  </si>
  <si>
    <t>Salaire de base et Heures normales</t>
  </si>
  <si>
    <t>Révision 1.00 - 30/12/2020</t>
  </si>
  <si>
    <t>Aide au calcul de la réduction générale de cotisations patronales avec plafonnement DFS - Formule applicable en 2021</t>
  </si>
  <si>
    <t xml:space="preserve">Modifications effectuées pour 2022 : </t>
  </si>
  <si>
    <t>Sinon, le brut abattu du mois est donc égal au brut mensuel (brut sans les frais puisqu'il n'y en a pas dans le mois).</t>
  </si>
  <si>
    <t>Voir exemple ci-dessus en février</t>
  </si>
  <si>
    <t>Si vous ne voulez pas d'application de l'assiette minimum de cotisations, indiquez 0 en S2.</t>
  </si>
  <si>
    <t>ajustez le taux patronal de retraite complémentaire T1 en B4, le taux FNAL en H4, le taux horaire du SMIC en C22,</t>
  </si>
  <si>
    <t>ainsi que le coefficient de majoration de la réduction pour Caisse CP en S3 (0,9 si caisse CP, 1 sinon).</t>
  </si>
  <si>
    <t>Aide au calcul de la réduction générale de cotisations patronales avec plafonnement DFS - Formule applicable en 2022</t>
  </si>
  <si>
    <t>Révision 2.00 - 04/01/2022</t>
  </si>
  <si>
    <r>
      <t xml:space="preserve">Formule en D27 (idem mois suivants) : l'abattement sur le brut mensuel n'est fait que </t>
    </r>
    <r>
      <rPr>
        <i/>
        <u val="single"/>
        <sz val="8"/>
        <color indexed="23"/>
        <rFont val="Arial"/>
        <family val="2"/>
      </rPr>
      <t>s'il y a des frais dans le mois</t>
    </r>
    <r>
      <rPr>
        <i/>
        <sz val="8"/>
        <color indexed="23"/>
        <rFont val="Arial"/>
        <family val="2"/>
      </rPr>
      <t xml:space="preserve"> (en D14)</t>
    </r>
  </si>
  <si>
    <t>Aide au calcul de la réduction générale de cotisations patronales avec plafonnement DFS - Formule applicable en 2023</t>
  </si>
  <si>
    <t>Révision 1.00 - 03/01/2023</t>
  </si>
  <si>
    <t>Aide au calcul de la réduction générale de cotisations patronales avec plafonnement DFS - Formule applicable en 2024</t>
  </si>
  <si>
    <t>Révision 1.00 - 03/01/2024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</si>
</sst>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,\%"/>
    <numFmt numFmtId="167" formatCode="0,%"/>
    <numFmt numFmtId="168" formatCode="00,%"/>
    <numFmt numFmtId="169" formatCode="0.00%;\-0.00%;"/>
    <numFmt numFmtId="170" formatCode="[$-40C]dddd\ d\ mmmm\ yyyy"/>
    <numFmt numFmtId="171" formatCode="#,##0.0"/>
    <numFmt numFmtId="172" formatCode="#,##0.000"/>
    <numFmt numFmtId="173" formatCode="#,##0.0000"/>
    <numFmt numFmtId="174" formatCode="0.0000"/>
  </numFmts>
  <fonts count="73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i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i/>
      <sz val="9"/>
      <name val="Arial"/>
      <family val="2"/>
    </font>
    <font>
      <sz val="9"/>
      <name val="Tahoma"/>
      <family val="2"/>
    </font>
    <font>
      <i/>
      <sz val="10"/>
      <color indexed="12"/>
      <name val="Arial"/>
      <family val="2"/>
    </font>
    <font>
      <i/>
      <sz val="10"/>
      <color indexed="52"/>
      <name val="Arial"/>
      <family val="2"/>
    </font>
    <font>
      <i/>
      <sz val="8"/>
      <color indexed="23"/>
      <name val="Arial"/>
      <family val="2"/>
    </font>
    <font>
      <i/>
      <u val="single"/>
      <sz val="8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Calibri"/>
      <family val="2"/>
    </font>
    <font>
      <b/>
      <i/>
      <sz val="9"/>
      <name val="Calibri"/>
      <family val="2"/>
    </font>
    <font>
      <b/>
      <i/>
      <sz val="9"/>
      <color indexed="23"/>
      <name val="Calibri"/>
      <family val="2"/>
    </font>
    <font>
      <b/>
      <sz val="8"/>
      <color indexed="53"/>
      <name val="Arial"/>
      <family val="2"/>
    </font>
    <font>
      <b/>
      <sz val="8"/>
      <color indexed="62"/>
      <name val="Arial"/>
      <family val="2"/>
    </font>
    <font>
      <b/>
      <sz val="7"/>
      <color indexed="60"/>
      <name val="Arial"/>
      <family val="2"/>
    </font>
    <font>
      <i/>
      <sz val="10"/>
      <color indexed="23"/>
      <name val="Arial"/>
      <family val="2"/>
    </font>
    <font>
      <i/>
      <sz val="9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9"/>
      <color theme="0" tint="-0.4999699890613556"/>
      <name val="Calibri"/>
      <family val="2"/>
    </font>
    <font>
      <b/>
      <sz val="8"/>
      <color theme="9" tint="-0.24997000396251678"/>
      <name val="Arial"/>
      <family val="2"/>
    </font>
    <font>
      <b/>
      <sz val="8"/>
      <color rgb="FFFF00FF"/>
      <name val="Arial"/>
      <family val="2"/>
    </font>
    <font>
      <b/>
      <sz val="8"/>
      <color theme="4" tint="-0.24997000396251678"/>
      <name val="Arial"/>
      <family val="2"/>
    </font>
    <font>
      <b/>
      <sz val="7"/>
      <color rgb="FFC00000"/>
      <name val="Arial"/>
      <family val="2"/>
    </font>
    <font>
      <i/>
      <sz val="10"/>
      <color theme="0" tint="-0.4999699890613556"/>
      <name val="Arial"/>
      <family val="2"/>
    </font>
    <font>
      <i/>
      <sz val="8"/>
      <color theme="0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54" fillId="27" borderId="1" applyNumberFormat="0" applyAlignment="0" applyProtection="0"/>
    <xf numFmtId="0" fontId="5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3" fillId="0" borderId="0" xfId="0" applyFont="1" applyBorder="1" applyAlignment="1" applyProtection="1" quotePrefix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40" fillId="0" borderId="10" xfId="0" applyFont="1" applyBorder="1" applyAlignment="1" applyProtection="1" quotePrefix="1">
      <alignment horizontal="center" vertical="center"/>
      <protection/>
    </xf>
    <xf numFmtId="0" fontId="40" fillId="0" borderId="0" xfId="0" applyFont="1" applyBorder="1" applyAlignment="1" applyProtection="1" quotePrefix="1">
      <alignment horizontal="center" vertical="center"/>
      <protection/>
    </xf>
    <xf numFmtId="0" fontId="41" fillId="0" borderId="0" xfId="0" applyFont="1" applyBorder="1" applyAlignment="1" applyProtection="1" quotePrefix="1">
      <alignment horizontal="center" vertical="center"/>
      <protection/>
    </xf>
    <xf numFmtId="0" fontId="14" fillId="0" borderId="0" xfId="0" applyFont="1" applyBorder="1" applyAlignment="1" applyProtection="1" quotePrefix="1">
      <alignment horizontal="right" vertical="center"/>
      <protection/>
    </xf>
    <xf numFmtId="0" fontId="66" fillId="0" borderId="0" xfId="0" applyFont="1" applyBorder="1" applyAlignment="1" applyProtection="1" quotePrefix="1">
      <alignment horizontal="right" vertical="center"/>
      <protection/>
    </xf>
    <xf numFmtId="0" fontId="15" fillId="0" borderId="0" xfId="0" applyFont="1" applyBorder="1" applyAlignment="1" applyProtection="1" quotePrefix="1">
      <alignment horizontal="right" vertical="center"/>
      <protection/>
    </xf>
    <xf numFmtId="0" fontId="16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 quotePrefix="1">
      <alignment horizontal="center" vertical="center"/>
      <protection/>
    </xf>
    <xf numFmtId="0" fontId="40" fillId="0" borderId="0" xfId="0" applyFont="1" applyBorder="1" applyAlignment="1" applyProtection="1" quotePrefix="1">
      <alignment horizontal="right" vertical="center"/>
      <protection/>
    </xf>
    <xf numFmtId="0" fontId="40" fillId="0" borderId="12" xfId="0" applyFont="1" applyBorder="1" applyAlignment="1" applyProtection="1" quotePrefix="1">
      <alignment horizontal="right" vertical="center"/>
      <protection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5" fillId="16" borderId="10" xfId="0" applyFont="1" applyFill="1" applyBorder="1" applyAlignment="1">
      <alignment horizontal="center" vertical="center"/>
    </xf>
    <xf numFmtId="0" fontId="5" fillId="16" borderId="0" xfId="0" applyFont="1" applyFill="1" applyBorder="1" applyAlignment="1">
      <alignment horizontal="center" vertical="center"/>
    </xf>
    <xf numFmtId="0" fontId="5" fillId="16" borderId="11" xfId="0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 applyProtection="1">
      <alignment vertical="center"/>
      <protection locked="0"/>
    </xf>
    <xf numFmtId="0" fontId="6" fillId="34" borderId="0" xfId="0" applyFont="1" applyFill="1" applyBorder="1" applyAlignment="1" applyProtection="1">
      <alignment vertical="center"/>
      <protection locked="0"/>
    </xf>
    <xf numFmtId="4" fontId="2" fillId="0" borderId="0" xfId="0" applyNumberFormat="1" applyFont="1" applyBorder="1" applyAlignment="1">
      <alignment vertical="center"/>
    </xf>
    <xf numFmtId="4" fontId="2" fillId="35" borderId="0" xfId="0" applyNumberFormat="1" applyFont="1" applyFill="1" applyBorder="1" applyAlignment="1">
      <alignment vertical="center"/>
    </xf>
    <xf numFmtId="4" fontId="2" fillId="35" borderId="11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" fillId="35" borderId="10" xfId="0" applyNumberFormat="1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4" fontId="6" fillId="34" borderId="0" xfId="0" applyNumberFormat="1" applyFont="1" applyFill="1" applyBorder="1" applyAlignment="1" applyProtection="1">
      <alignment vertical="center"/>
      <protection locked="0"/>
    </xf>
    <xf numFmtId="0" fontId="2" fillId="35" borderId="0" xfId="0" applyFont="1" applyFill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6" fillId="35" borderId="0" xfId="0" applyNumberFormat="1" applyFont="1" applyFill="1" applyBorder="1" applyAlignment="1">
      <alignment vertical="center"/>
    </xf>
    <xf numFmtId="4" fontId="6" fillId="35" borderId="11" xfId="0" applyNumberFormat="1" applyFont="1" applyFill="1" applyBorder="1" applyAlignment="1">
      <alignment vertical="center"/>
    </xf>
    <xf numFmtId="4" fontId="67" fillId="0" borderId="1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2" fillId="35" borderId="0" xfId="0" applyNumberFormat="1" applyFont="1" applyFill="1" applyBorder="1" applyAlignment="1">
      <alignment vertical="center"/>
    </xf>
    <xf numFmtId="4" fontId="2" fillId="35" borderId="11" xfId="0" applyNumberFormat="1" applyFont="1" applyFill="1" applyBorder="1" applyAlignment="1">
      <alignment vertical="center"/>
    </xf>
    <xf numFmtId="4" fontId="2" fillId="16" borderId="10" xfId="0" applyNumberFormat="1" applyFont="1" applyFill="1" applyBorder="1" applyAlignment="1">
      <alignment vertical="center"/>
    </xf>
    <xf numFmtId="0" fontId="2" fillId="16" borderId="0" xfId="0" applyFont="1" applyFill="1" applyBorder="1" applyAlignment="1">
      <alignment vertical="center"/>
    </xf>
    <xf numFmtId="4" fontId="6" fillId="16" borderId="0" xfId="0" applyNumberFormat="1" applyFont="1" applyFill="1" applyBorder="1" applyAlignment="1">
      <alignment vertical="center"/>
    </xf>
    <xf numFmtId="4" fontId="6" fillId="16" borderId="11" xfId="0" applyNumberFormat="1" applyFont="1" applyFill="1" applyBorder="1" applyAlignment="1">
      <alignment vertical="center"/>
    </xf>
    <xf numFmtId="9" fontId="2" fillId="35" borderId="0" xfId="0" applyNumberFormat="1" applyFont="1" applyFill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4" fontId="7" fillId="35" borderId="0" xfId="0" applyNumberFormat="1" applyFont="1" applyFill="1" applyBorder="1" applyAlignment="1">
      <alignment vertical="center"/>
    </xf>
    <xf numFmtId="4" fontId="7" fillId="35" borderId="11" xfId="0" applyNumberFormat="1" applyFont="1" applyFill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4" fontId="67" fillId="0" borderId="0" xfId="0" applyNumberFormat="1" applyFont="1" applyBorder="1" applyAlignment="1">
      <alignment vertical="center"/>
    </xf>
    <xf numFmtId="4" fontId="67" fillId="0" borderId="11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0" fontId="68" fillId="0" borderId="0" xfId="0" applyFont="1" applyAlignment="1">
      <alignment vertical="center"/>
    </xf>
    <xf numFmtId="4" fontId="8" fillId="0" borderId="0" xfId="0" applyNumberFormat="1" applyFont="1" applyBorder="1" applyAlignment="1">
      <alignment vertical="center"/>
    </xf>
    <xf numFmtId="0" fontId="2" fillId="35" borderId="0" xfId="0" applyFont="1" applyFill="1" applyAlignment="1">
      <alignment vertical="center"/>
    </xf>
    <xf numFmtId="173" fontId="68" fillId="0" borderId="0" xfId="0" applyNumberFormat="1" applyFont="1" applyAlignment="1">
      <alignment vertical="center"/>
    </xf>
    <xf numFmtId="0" fontId="19" fillId="0" borderId="0" xfId="0" applyFont="1" applyAlignment="1" applyProtection="1" quotePrefix="1">
      <alignment horizontal="left"/>
      <protection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0" fontId="19" fillId="0" borderId="0" xfId="0" applyFont="1" applyAlignment="1" applyProtection="1" quotePrefix="1">
      <alignment horizontal="right"/>
      <protection/>
    </xf>
    <xf numFmtId="0" fontId="20" fillId="0" borderId="0" xfId="0" applyFont="1" applyAlignment="1" applyProtection="1">
      <alignment horizontal="right"/>
      <protection/>
    </xf>
    <xf numFmtId="4" fontId="69" fillId="0" borderId="0" xfId="0" applyNumberFormat="1" applyFont="1" applyFill="1" applyBorder="1" applyAlignment="1">
      <alignment vertical="center"/>
    </xf>
    <xf numFmtId="4" fontId="69" fillId="0" borderId="10" xfId="0" applyNumberFormat="1" applyFont="1" applyBorder="1" applyAlignment="1">
      <alignment vertical="center"/>
    </xf>
    <xf numFmtId="4" fontId="69" fillId="0" borderId="1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vertical="center"/>
    </xf>
    <xf numFmtId="4" fontId="70" fillId="0" borderId="10" xfId="0" applyNumberFormat="1" applyFont="1" applyBorder="1" applyAlignment="1">
      <alignment vertical="center"/>
    </xf>
    <xf numFmtId="4" fontId="70" fillId="0" borderId="10" xfId="0" applyNumberFormat="1" applyFont="1" applyBorder="1" applyAlignment="1">
      <alignment horizontal="left" vertical="center"/>
    </xf>
    <xf numFmtId="0" fontId="0" fillId="0" borderId="14" xfId="0" applyBorder="1" applyAlignment="1">
      <alignment/>
    </xf>
    <xf numFmtId="0" fontId="1" fillId="33" borderId="15" xfId="0" applyFont="1" applyFill="1" applyBorder="1" applyAlignment="1" quotePrefix="1">
      <alignment horizontal="center" vertical="center"/>
    </xf>
    <xf numFmtId="0" fontId="6" fillId="16" borderId="15" xfId="0" applyFont="1" applyFill="1" applyBorder="1" applyAlignment="1">
      <alignment vertical="center"/>
    </xf>
    <xf numFmtId="0" fontId="2" fillId="0" borderId="15" xfId="0" applyFont="1" applyBorder="1" applyAlignment="1">
      <alignment horizontal="left" vertical="center" indent="1"/>
    </xf>
    <xf numFmtId="0" fontId="2" fillId="0" borderId="15" xfId="0" applyFont="1" applyBorder="1" applyAlignment="1" quotePrefix="1">
      <alignment horizontal="left" vertical="center" indent="1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 quotePrefix="1">
      <alignment horizontal="left" vertical="center" indent="1"/>
    </xf>
    <xf numFmtId="0" fontId="6" fillId="0" borderId="15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2"/>
    </xf>
    <xf numFmtId="0" fontId="2" fillId="0" borderId="16" xfId="0" applyFont="1" applyBorder="1" applyAlignment="1">
      <alignment horizontal="left" vertical="center" indent="2"/>
    </xf>
    <xf numFmtId="4" fontId="2" fillId="35" borderId="17" xfId="0" applyNumberFormat="1" applyFont="1" applyFill="1" applyBorder="1" applyAlignment="1">
      <alignment vertical="center"/>
    </xf>
    <xf numFmtId="173" fontId="68" fillId="0" borderId="12" xfId="0" applyNumberFormat="1" applyFont="1" applyBorder="1" applyAlignment="1">
      <alignment vertical="center"/>
    </xf>
    <xf numFmtId="4" fontId="8" fillId="0" borderId="12" xfId="0" applyNumberFormat="1" applyFont="1" applyBorder="1" applyAlignment="1">
      <alignment vertical="center"/>
    </xf>
    <xf numFmtId="4" fontId="2" fillId="0" borderId="18" xfId="0" applyNumberFormat="1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0" fontId="68" fillId="0" borderId="12" xfId="0" applyFont="1" applyBorder="1" applyAlignment="1">
      <alignment vertical="center"/>
    </xf>
    <xf numFmtId="9" fontId="15" fillId="34" borderId="0" xfId="0" applyNumberFormat="1" applyFont="1" applyFill="1" applyBorder="1" applyAlignment="1" applyProtection="1">
      <alignment vertical="center"/>
      <protection locked="0"/>
    </xf>
    <xf numFmtId="9" fontId="15" fillId="0" borderId="0" xfId="0" applyNumberFormat="1" applyFont="1" applyFill="1" applyBorder="1" applyAlignment="1">
      <alignment vertical="center"/>
    </xf>
    <xf numFmtId="0" fontId="2" fillId="0" borderId="15" xfId="0" applyFont="1" applyBorder="1" applyAlignment="1">
      <alignment horizontal="left" vertical="center" indent="1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19" fillId="0" borderId="0" xfId="0" applyFont="1" applyAlignment="1" quotePrefix="1">
      <alignment horizontal="left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4" fontId="2" fillId="0" borderId="18" xfId="0" applyNumberFormat="1" applyFont="1" applyBorder="1" applyAlignment="1">
      <alignment vertical="center"/>
    </xf>
    <xf numFmtId="0" fontId="2" fillId="0" borderId="16" xfId="0" applyFont="1" applyBorder="1" applyAlignment="1">
      <alignment horizontal="left" vertical="center" indent="2"/>
    </xf>
    <xf numFmtId="4" fontId="2" fillId="0" borderId="11" xfId="0" applyNumberFormat="1" applyFont="1" applyBorder="1" applyAlignment="1">
      <alignment vertical="center"/>
    </xf>
    <xf numFmtId="4" fontId="8" fillId="0" borderId="0" xfId="0" applyNumberFormat="1" applyFont="1" applyAlignment="1">
      <alignment vertical="center"/>
    </xf>
    <xf numFmtId="0" fontId="2" fillId="0" borderId="15" xfId="0" applyFont="1" applyBorder="1" applyAlignment="1">
      <alignment horizontal="left" vertical="center" indent="2"/>
    </xf>
    <xf numFmtId="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9" fillId="0" borderId="11" xfId="0" applyNumberFormat="1" applyFont="1" applyBorder="1" applyAlignment="1">
      <alignment vertical="center"/>
    </xf>
    <xf numFmtId="4" fontId="9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67" fillId="0" borderId="0" xfId="0" applyNumberFormat="1" applyFont="1" applyAlignment="1">
      <alignment vertical="center"/>
    </xf>
    <xf numFmtId="9" fontId="2" fillId="35" borderId="0" xfId="0" applyNumberFormat="1" applyFont="1" applyFill="1" applyAlignment="1">
      <alignment vertical="center"/>
    </xf>
    <xf numFmtId="4" fontId="7" fillId="0" borderId="0" xfId="0" applyNumberFormat="1" applyFont="1" applyAlignment="1">
      <alignment vertical="center"/>
    </xf>
    <xf numFmtId="4" fontId="69" fillId="0" borderId="11" xfId="0" applyNumberFormat="1" applyFont="1" applyBorder="1" applyAlignment="1">
      <alignment vertical="center"/>
    </xf>
    <xf numFmtId="9" fontId="15" fillId="0" borderId="0" xfId="0" applyNumberFormat="1" applyFont="1" applyAlignment="1">
      <alignment vertical="center"/>
    </xf>
    <xf numFmtId="4" fontId="69" fillId="0" borderId="0" xfId="0" applyNumberFormat="1" applyFont="1" applyAlignment="1">
      <alignment vertical="center"/>
    </xf>
    <xf numFmtId="9" fontId="15" fillId="34" borderId="0" xfId="0" applyNumberFormat="1" applyFont="1" applyFill="1" applyAlignment="1" applyProtection="1">
      <alignment vertical="center"/>
      <protection locked="0"/>
    </xf>
    <xf numFmtId="4" fontId="6" fillId="16" borderId="0" xfId="0" applyNumberFormat="1" applyFont="1" applyFill="1" applyAlignment="1">
      <alignment vertical="center"/>
    </xf>
    <xf numFmtId="0" fontId="2" fillId="16" borderId="0" xfId="0" applyFont="1" applyFill="1" applyAlignment="1">
      <alignment vertical="center"/>
    </xf>
    <xf numFmtId="4" fontId="7" fillId="35" borderId="0" xfId="0" applyNumberFormat="1" applyFont="1" applyFill="1" applyAlignment="1">
      <alignment vertical="center"/>
    </xf>
    <xf numFmtId="4" fontId="2" fillId="35" borderId="0" xfId="0" applyNumberFormat="1" applyFont="1" applyFill="1" applyAlignment="1">
      <alignment vertical="center"/>
    </xf>
    <xf numFmtId="0" fontId="6" fillId="34" borderId="0" xfId="0" applyFont="1" applyFill="1" applyAlignment="1" applyProtection="1">
      <alignment vertical="center"/>
      <protection locked="0"/>
    </xf>
    <xf numFmtId="4" fontId="6" fillId="35" borderId="0" xfId="0" applyNumberFormat="1" applyFont="1" applyFill="1" applyAlignment="1">
      <alignment vertical="center"/>
    </xf>
    <xf numFmtId="4" fontId="6" fillId="34" borderId="0" xfId="0" applyNumberFormat="1" applyFont="1" applyFill="1" applyAlignment="1" applyProtection="1">
      <alignment vertical="center"/>
      <protection locked="0"/>
    </xf>
    <xf numFmtId="0" fontId="2" fillId="0" borderId="15" xfId="0" applyFont="1" applyBorder="1" applyAlignment="1" quotePrefix="1">
      <alignment horizontal="left" vertical="center" indent="1"/>
    </xf>
    <xf numFmtId="0" fontId="5" fillId="16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 quotePrefix="1">
      <alignment horizontal="center" vertical="center"/>
    </xf>
    <xf numFmtId="0" fontId="40" fillId="0" borderId="0" xfId="0" applyFont="1" applyAlignment="1" quotePrefix="1">
      <alignment horizontal="center" vertical="center"/>
    </xf>
    <xf numFmtId="0" fontId="15" fillId="0" borderId="0" xfId="0" applyFont="1" applyAlignment="1" quotePrefix="1">
      <alignment horizontal="right" vertical="center"/>
    </xf>
    <xf numFmtId="0" fontId="14" fillId="0" borderId="0" xfId="0" applyFont="1" applyAlignment="1" quotePrefix="1">
      <alignment horizontal="right" vertical="center"/>
    </xf>
    <xf numFmtId="0" fontId="16" fillId="0" borderId="0" xfId="0" applyFont="1" applyAlignment="1" applyProtection="1">
      <alignment vertical="center"/>
      <protection locked="0"/>
    </xf>
    <xf numFmtId="0" fontId="40" fillId="0" borderId="12" xfId="0" applyFont="1" applyBorder="1" applyAlignment="1" quotePrefix="1">
      <alignment horizontal="right" vertical="center"/>
    </xf>
    <xf numFmtId="0" fontId="40" fillId="0" borderId="0" xfId="0" applyFont="1" applyAlignment="1" quotePrefix="1">
      <alignment horizontal="right" vertical="center"/>
    </xf>
    <xf numFmtId="0" fontId="41" fillId="0" borderId="0" xfId="0" applyFont="1" applyAlignment="1" quotePrefix="1">
      <alignment horizontal="center" vertical="center"/>
    </xf>
    <xf numFmtId="0" fontId="66" fillId="0" borderId="0" xfId="0" applyFont="1" applyAlignment="1" quotePrefix="1">
      <alignment horizontal="right" vertical="center"/>
    </xf>
    <xf numFmtId="0" fontId="40" fillId="0" borderId="10" xfId="0" applyFont="1" applyBorder="1" applyAlignment="1" quotePrefix="1">
      <alignment horizontal="center" vertical="center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48" fillId="0" borderId="0" xfId="0" applyFont="1" applyBorder="1" applyAlignment="1" applyProtection="1" quotePrefix="1">
      <alignment horizontal="center" vertical="center"/>
      <protection/>
    </xf>
    <xf numFmtId="0" fontId="5" fillId="33" borderId="19" xfId="0" applyFont="1" applyFill="1" applyBorder="1" applyAlignment="1" quotePrefix="1">
      <alignment horizontal="center" vertical="center"/>
    </xf>
    <xf numFmtId="0" fontId="5" fillId="33" borderId="13" xfId="0" applyFont="1" applyFill="1" applyBorder="1" applyAlignment="1" quotePrefix="1">
      <alignment horizontal="center" vertical="center"/>
    </xf>
    <xf numFmtId="0" fontId="5" fillId="33" borderId="20" xfId="0" applyFont="1" applyFill="1" applyBorder="1" applyAlignment="1" quotePrefix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13" fillId="0" borderId="10" xfId="0" applyFont="1" applyBorder="1" applyAlignment="1" applyProtection="1" quotePrefix="1">
      <alignment horizontal="center" vertical="center"/>
      <protection/>
    </xf>
    <xf numFmtId="0" fontId="13" fillId="0" borderId="0" xfId="0" applyFont="1" applyBorder="1" applyAlignment="1" applyProtection="1" quotePrefix="1">
      <alignment horizontal="center" vertical="center"/>
      <protection/>
    </xf>
    <xf numFmtId="0" fontId="47" fillId="0" borderId="0" xfId="0" applyFont="1" applyBorder="1" applyAlignment="1" applyProtection="1" quotePrefix="1">
      <alignment horizontal="right" vertical="center"/>
      <protection/>
    </xf>
    <xf numFmtId="0" fontId="41" fillId="0" borderId="0" xfId="0" applyFont="1" applyFill="1" applyBorder="1" applyAlignment="1" applyProtection="1">
      <alignment horizontal="right" vertical="center" wrapText="1"/>
      <protection/>
    </xf>
    <xf numFmtId="0" fontId="41" fillId="0" borderId="12" xfId="0" applyFont="1" applyFill="1" applyBorder="1" applyAlignment="1" applyProtection="1">
      <alignment horizontal="right" vertical="center" wrapText="1"/>
      <protection/>
    </xf>
    <xf numFmtId="0" fontId="17" fillId="0" borderId="12" xfId="0" applyFont="1" applyFill="1" applyBorder="1" applyAlignment="1" applyProtection="1" quotePrefix="1">
      <alignment horizontal="right" vertical="center"/>
      <protection/>
    </xf>
    <xf numFmtId="0" fontId="13" fillId="0" borderId="10" xfId="0" applyFont="1" applyBorder="1" applyAlignment="1" quotePrefix="1">
      <alignment horizontal="center" vertical="center"/>
    </xf>
    <xf numFmtId="0" fontId="13" fillId="0" borderId="0" xfId="0" applyFont="1" applyAlignment="1" quotePrefix="1">
      <alignment horizontal="center" vertical="center"/>
    </xf>
    <xf numFmtId="0" fontId="47" fillId="0" borderId="0" xfId="0" applyFont="1" applyAlignment="1" quotePrefix="1">
      <alignment horizontal="right" vertical="center"/>
    </xf>
    <xf numFmtId="0" fontId="48" fillId="0" borderId="0" xfId="0" applyFont="1" applyAlignment="1" quotePrefix="1">
      <alignment horizontal="center" vertical="center"/>
    </xf>
    <xf numFmtId="0" fontId="41" fillId="0" borderId="0" xfId="0" applyFont="1" applyAlignment="1">
      <alignment horizontal="right" vertical="center" wrapText="1"/>
    </xf>
    <xf numFmtId="0" fontId="41" fillId="0" borderId="12" xfId="0" applyFont="1" applyBorder="1" applyAlignment="1">
      <alignment horizontal="right" vertical="center" wrapText="1"/>
    </xf>
    <xf numFmtId="0" fontId="17" fillId="0" borderId="12" xfId="0" applyFont="1" applyBorder="1" applyAlignment="1" quotePrefix="1">
      <alignment horizontal="righ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5">
    <dxf>
      <font>
        <color rgb="FF0000FF"/>
      </font>
      <fill>
        <patternFill>
          <bgColor theme="8" tint="0.7999799847602844"/>
        </patternFill>
      </fill>
    </dxf>
    <dxf>
      <font>
        <color rgb="FF0000FF"/>
      </font>
      <fill>
        <patternFill>
          <bgColor theme="8" tint="0.7999799847602844"/>
        </patternFill>
      </fill>
    </dxf>
    <dxf>
      <font>
        <color rgb="FF0000FF"/>
      </font>
      <fill>
        <patternFill>
          <bgColor theme="8" tint="0.7999799847602844"/>
        </patternFill>
      </fill>
    </dxf>
    <dxf>
      <font>
        <color rgb="FF0000FF"/>
      </font>
      <fill>
        <patternFill>
          <bgColor theme="8" tint="0.7999799847602844"/>
        </patternFill>
      </fill>
    </dxf>
    <dxf>
      <font>
        <color rgb="FF0000FF"/>
      </font>
      <fill>
        <patternFill>
          <bgColor theme="8" tint="0.7999799847602844"/>
        </patternFill>
      </fill>
    </dxf>
    <dxf>
      <font>
        <color rgb="FF0000FF"/>
      </font>
      <fill>
        <patternFill>
          <bgColor theme="8" tint="0.7999799847602844"/>
        </patternFill>
      </fill>
    </dxf>
    <dxf>
      <font>
        <color rgb="FF0000FF"/>
      </font>
      <fill>
        <patternFill>
          <bgColor theme="8" tint="0.7999799847602844"/>
        </patternFill>
      </fill>
    </dxf>
    <dxf>
      <font>
        <color rgb="FF0000FF"/>
      </font>
      <fill>
        <patternFill>
          <bgColor theme="8" tint="0.7999799847602844"/>
        </patternFill>
      </fill>
    </dxf>
    <dxf>
      <font>
        <color rgb="FF0000FF"/>
      </font>
      <fill>
        <patternFill>
          <bgColor theme="8" tint="0.7999799847602844"/>
        </patternFill>
      </fill>
    </dxf>
    <dxf>
      <font>
        <color rgb="FF0000FF"/>
      </font>
      <fill>
        <patternFill>
          <bgColor theme="8" tint="0.7999799847602844"/>
        </patternFill>
      </fill>
    </dxf>
    <dxf>
      <font>
        <color rgb="FF0000FF"/>
      </font>
      <fill>
        <patternFill>
          <bgColor theme="8" tint="0.7999799847602844"/>
        </patternFill>
      </fill>
    </dxf>
    <dxf>
      <font>
        <color rgb="FF0000FF"/>
      </font>
      <fill>
        <patternFill>
          <bgColor theme="8" tint="0.7999799847602844"/>
        </patternFill>
      </fill>
    </dxf>
    <dxf>
      <font>
        <color rgb="FF0000FF"/>
      </font>
      <fill>
        <patternFill>
          <bgColor theme="8" tint="0.7999799847602844"/>
        </patternFill>
      </fill>
    </dxf>
    <dxf>
      <font>
        <color rgb="FF0000FF"/>
      </font>
      <fill>
        <patternFill>
          <bgColor theme="8" tint="0.7999799847602844"/>
        </patternFill>
      </fill>
    </dxf>
    <dxf>
      <font>
        <color rgb="FF0000FF"/>
      </font>
      <fill>
        <patternFill>
          <bgColor theme="8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8" sqref="B8"/>
    </sheetView>
  </sheetViews>
  <sheetFormatPr defaultColWidth="11.421875" defaultRowHeight="12.75"/>
  <cols>
    <col min="1" max="1" width="39.421875" style="0" customWidth="1"/>
    <col min="2" max="2" width="8.28125" style="5" customWidth="1"/>
    <col min="3" max="3" width="6.7109375" style="5" customWidth="1"/>
    <col min="4" max="6" width="8.28125" style="5" customWidth="1"/>
    <col min="7" max="7" width="6.7109375" style="5" customWidth="1"/>
    <col min="8" max="10" width="8.28125" style="5" customWidth="1"/>
    <col min="11" max="11" width="6.7109375" style="5" customWidth="1"/>
    <col min="12" max="14" width="8.28125" style="5" customWidth="1"/>
    <col min="15" max="15" width="6.7109375" style="5" customWidth="1"/>
    <col min="16" max="18" width="8.28125" style="5" customWidth="1"/>
    <col min="19" max="19" width="6.7109375" style="5" customWidth="1"/>
    <col min="20" max="22" width="8.28125" style="5" customWidth="1"/>
    <col min="23" max="23" width="6.7109375" style="5" customWidth="1"/>
    <col min="24" max="26" width="8.28125" style="5" customWidth="1"/>
    <col min="27" max="27" width="6.7109375" style="5" customWidth="1"/>
    <col min="28" max="30" width="8.28125" style="5" customWidth="1"/>
    <col min="31" max="31" width="6.7109375" style="5" customWidth="1"/>
    <col min="32" max="34" width="8.28125" style="5" customWidth="1"/>
    <col min="35" max="35" width="6.7109375" style="5" customWidth="1"/>
    <col min="36" max="38" width="8.28125" style="5" customWidth="1"/>
    <col min="39" max="39" width="6.7109375" style="5" customWidth="1"/>
    <col min="40" max="42" width="8.28125" style="0" customWidth="1"/>
    <col min="43" max="43" width="6.7109375" style="0" customWidth="1"/>
    <col min="44" max="46" width="8.28125" style="0" customWidth="1"/>
    <col min="47" max="47" width="6.7109375" style="0" customWidth="1"/>
    <col min="48" max="49" width="8.28125" style="0" customWidth="1"/>
  </cols>
  <sheetData>
    <row r="1" spans="1:27" s="7" customFormat="1" ht="30" customHeight="1">
      <c r="A1" s="152" t="s">
        <v>62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</row>
    <row r="2" spans="1:26" s="7" customFormat="1" ht="18" customHeight="1">
      <c r="A2" s="8"/>
      <c r="B2" s="10" t="s">
        <v>40</v>
      </c>
      <c r="C2" s="10" t="s">
        <v>30</v>
      </c>
      <c r="D2" s="10" t="s">
        <v>31</v>
      </c>
      <c r="E2" s="10" t="s">
        <v>32</v>
      </c>
      <c r="F2" s="10"/>
      <c r="H2" s="10" t="s">
        <v>33</v>
      </c>
      <c r="I2" s="10"/>
      <c r="K2" s="154" t="s">
        <v>34</v>
      </c>
      <c r="L2" s="154"/>
      <c r="M2" s="154"/>
      <c r="N2" s="154"/>
      <c r="O2" s="11">
        <v>0.3245</v>
      </c>
      <c r="P2" s="9"/>
      <c r="Q2" s="145" t="s">
        <v>61</v>
      </c>
      <c r="R2" s="145"/>
      <c r="S2" s="14">
        <v>1</v>
      </c>
      <c r="T2" s="9"/>
      <c r="U2" s="9"/>
      <c r="V2" s="9"/>
      <c r="W2" s="9"/>
      <c r="X2" s="9"/>
      <c r="Y2" s="12" t="s">
        <v>63</v>
      </c>
      <c r="Z2" s="10"/>
    </row>
    <row r="3" spans="1:27" s="7" customFormat="1" ht="18" customHeight="1">
      <c r="A3" s="16" t="s">
        <v>35</v>
      </c>
      <c r="B3" s="11">
        <v>4.72</v>
      </c>
      <c r="C3" s="11">
        <v>1.29</v>
      </c>
      <c r="D3" s="11">
        <f>B3+C3</f>
        <v>6.01</v>
      </c>
      <c r="E3" s="11">
        <f>ROUND(D3/100,4)</f>
        <v>0.0601</v>
      </c>
      <c r="F3" s="11"/>
      <c r="H3" s="9"/>
      <c r="I3" s="11"/>
      <c r="K3" s="155" t="s">
        <v>36</v>
      </c>
      <c r="L3" s="155"/>
      <c r="M3" s="155"/>
      <c r="N3" s="155"/>
      <c r="O3" s="13">
        <f>O2-E3+MIN(E4,E3)+(H4-0.5)/100</f>
        <v>0.3245</v>
      </c>
      <c r="P3" s="9"/>
      <c r="Q3" s="145" t="s">
        <v>37</v>
      </c>
      <c r="R3" s="145"/>
      <c r="S3" s="14">
        <v>1</v>
      </c>
      <c r="T3" s="9"/>
      <c r="U3" s="9"/>
      <c r="V3" s="9"/>
      <c r="W3" s="9"/>
      <c r="X3" s="9"/>
      <c r="Y3" s="9"/>
      <c r="Z3" s="9"/>
      <c r="AA3" s="9"/>
    </row>
    <row r="4" spans="1:27" s="7" customFormat="1" ht="18" customHeight="1" thickBot="1">
      <c r="A4" s="17" t="s">
        <v>38</v>
      </c>
      <c r="B4" s="14">
        <v>4.72</v>
      </c>
      <c r="C4" s="11">
        <v>1.29</v>
      </c>
      <c r="D4" s="11">
        <f>B4+C4</f>
        <v>6.01</v>
      </c>
      <c r="E4" s="11">
        <f>ROUND(D4/100,4)</f>
        <v>0.0601</v>
      </c>
      <c r="F4" s="11"/>
      <c r="H4" s="14">
        <v>0.5</v>
      </c>
      <c r="I4" s="11"/>
      <c r="K4" s="156" t="s">
        <v>39</v>
      </c>
      <c r="L4" s="156"/>
      <c r="M4" s="156"/>
      <c r="N4" s="156"/>
      <c r="O4" s="13">
        <f>MIN(E4,E3)</f>
        <v>0.0601</v>
      </c>
      <c r="P4" s="15"/>
      <c r="Q4" s="15"/>
      <c r="R4" s="157"/>
      <c r="S4" s="157"/>
      <c r="T4" s="157"/>
      <c r="U4" s="157"/>
      <c r="V4" s="157"/>
      <c r="W4" s="157"/>
      <c r="X4" s="9"/>
      <c r="Y4" s="6"/>
      <c r="Z4" s="6"/>
      <c r="AA4" s="6"/>
    </row>
    <row r="5" spans="1:49" ht="12.75">
      <c r="A5" s="78"/>
      <c r="B5" s="149" t="s">
        <v>12</v>
      </c>
      <c r="C5" s="150"/>
      <c r="D5" s="150"/>
      <c r="E5" s="151"/>
      <c r="F5" s="146" t="s">
        <v>13</v>
      </c>
      <c r="G5" s="147"/>
      <c r="H5" s="147"/>
      <c r="I5" s="148"/>
      <c r="J5" s="146" t="s">
        <v>15</v>
      </c>
      <c r="K5" s="147"/>
      <c r="L5" s="147"/>
      <c r="M5" s="148"/>
      <c r="N5" s="146" t="s">
        <v>16</v>
      </c>
      <c r="O5" s="147"/>
      <c r="P5" s="147"/>
      <c r="Q5" s="148"/>
      <c r="R5" s="146" t="s">
        <v>17</v>
      </c>
      <c r="S5" s="147"/>
      <c r="T5" s="147"/>
      <c r="U5" s="148"/>
      <c r="V5" s="146" t="s">
        <v>18</v>
      </c>
      <c r="W5" s="147"/>
      <c r="X5" s="147"/>
      <c r="Y5" s="148"/>
      <c r="Z5" s="146" t="s">
        <v>19</v>
      </c>
      <c r="AA5" s="147"/>
      <c r="AB5" s="147"/>
      <c r="AC5" s="148"/>
      <c r="AD5" s="146" t="s">
        <v>20</v>
      </c>
      <c r="AE5" s="147"/>
      <c r="AF5" s="147"/>
      <c r="AG5" s="148"/>
      <c r="AH5" s="146" t="s">
        <v>21</v>
      </c>
      <c r="AI5" s="147"/>
      <c r="AJ5" s="147"/>
      <c r="AK5" s="148"/>
      <c r="AL5" s="146" t="s">
        <v>22</v>
      </c>
      <c r="AM5" s="147"/>
      <c r="AN5" s="147"/>
      <c r="AO5" s="148"/>
      <c r="AP5" s="146" t="s">
        <v>23</v>
      </c>
      <c r="AQ5" s="147"/>
      <c r="AR5" s="147"/>
      <c r="AS5" s="148"/>
      <c r="AT5" s="146" t="s">
        <v>24</v>
      </c>
      <c r="AU5" s="147"/>
      <c r="AV5" s="147"/>
      <c r="AW5" s="148"/>
    </row>
    <row r="6" spans="1:49" s="1" customFormat="1" ht="21.75" customHeight="1">
      <c r="A6" s="79" t="s">
        <v>0</v>
      </c>
      <c r="B6" s="2" t="s">
        <v>8</v>
      </c>
      <c r="C6" s="3" t="s">
        <v>9</v>
      </c>
      <c r="D6" s="3" t="s">
        <v>10</v>
      </c>
      <c r="E6" s="3" t="s">
        <v>43</v>
      </c>
      <c r="F6" s="2" t="s">
        <v>8</v>
      </c>
      <c r="G6" s="3" t="s">
        <v>9</v>
      </c>
      <c r="H6" s="3" t="s">
        <v>10</v>
      </c>
      <c r="I6" s="3" t="s">
        <v>43</v>
      </c>
      <c r="J6" s="2" t="s">
        <v>8</v>
      </c>
      <c r="K6" s="3" t="s">
        <v>9</v>
      </c>
      <c r="L6" s="3" t="s">
        <v>10</v>
      </c>
      <c r="M6" s="3" t="s">
        <v>43</v>
      </c>
      <c r="N6" s="2" t="s">
        <v>8</v>
      </c>
      <c r="O6" s="3" t="s">
        <v>9</v>
      </c>
      <c r="P6" s="3" t="s">
        <v>10</v>
      </c>
      <c r="Q6" s="4" t="s">
        <v>43</v>
      </c>
      <c r="R6" s="2" t="s">
        <v>8</v>
      </c>
      <c r="S6" s="3" t="s">
        <v>9</v>
      </c>
      <c r="T6" s="3" t="s">
        <v>10</v>
      </c>
      <c r="U6" s="3" t="s">
        <v>43</v>
      </c>
      <c r="V6" s="2" t="s">
        <v>8</v>
      </c>
      <c r="W6" s="3" t="s">
        <v>9</v>
      </c>
      <c r="X6" s="3" t="s">
        <v>10</v>
      </c>
      <c r="Y6" s="3" t="s">
        <v>43</v>
      </c>
      <c r="Z6" s="2" t="s">
        <v>8</v>
      </c>
      <c r="AA6" s="3" t="s">
        <v>9</v>
      </c>
      <c r="AB6" s="3" t="s">
        <v>10</v>
      </c>
      <c r="AC6" s="3" t="s">
        <v>43</v>
      </c>
      <c r="AD6" s="2" t="s">
        <v>8</v>
      </c>
      <c r="AE6" s="3" t="s">
        <v>9</v>
      </c>
      <c r="AF6" s="3" t="s">
        <v>10</v>
      </c>
      <c r="AG6" s="4" t="s">
        <v>43</v>
      </c>
      <c r="AH6" s="2" t="s">
        <v>8</v>
      </c>
      <c r="AI6" s="3" t="s">
        <v>9</v>
      </c>
      <c r="AJ6" s="3" t="s">
        <v>10</v>
      </c>
      <c r="AK6" s="3" t="s">
        <v>43</v>
      </c>
      <c r="AL6" s="2" t="s">
        <v>8</v>
      </c>
      <c r="AM6" s="3" t="s">
        <v>9</v>
      </c>
      <c r="AN6" s="3" t="s">
        <v>10</v>
      </c>
      <c r="AO6" s="3" t="s">
        <v>43</v>
      </c>
      <c r="AP6" s="2" t="s">
        <v>8</v>
      </c>
      <c r="AQ6" s="3" t="s">
        <v>9</v>
      </c>
      <c r="AR6" s="3" t="s">
        <v>10</v>
      </c>
      <c r="AS6" s="3" t="s">
        <v>43</v>
      </c>
      <c r="AT6" s="2" t="s">
        <v>8</v>
      </c>
      <c r="AU6" s="3" t="s">
        <v>9</v>
      </c>
      <c r="AV6" s="3" t="s">
        <v>10</v>
      </c>
      <c r="AW6" s="4" t="s">
        <v>43</v>
      </c>
    </row>
    <row r="7" spans="1:49" s="1" customFormat="1" ht="15" customHeight="1">
      <c r="A7" s="80" t="s">
        <v>7</v>
      </c>
      <c r="B7" s="20"/>
      <c r="C7" s="21"/>
      <c r="D7" s="21"/>
      <c r="E7" s="21"/>
      <c r="F7" s="20"/>
      <c r="G7" s="21"/>
      <c r="H7" s="21"/>
      <c r="I7" s="21"/>
      <c r="J7" s="20"/>
      <c r="K7" s="21"/>
      <c r="L7" s="21"/>
      <c r="M7" s="22"/>
      <c r="N7" s="20"/>
      <c r="O7" s="21"/>
      <c r="P7" s="21"/>
      <c r="Q7" s="22"/>
      <c r="R7" s="20"/>
      <c r="S7" s="21"/>
      <c r="T7" s="21"/>
      <c r="U7" s="21"/>
      <c r="V7" s="20"/>
      <c r="W7" s="21"/>
      <c r="X7" s="21"/>
      <c r="Y7" s="21"/>
      <c r="Z7" s="20"/>
      <c r="AA7" s="21"/>
      <c r="AB7" s="21"/>
      <c r="AC7" s="21"/>
      <c r="AD7" s="20"/>
      <c r="AE7" s="21"/>
      <c r="AF7" s="21"/>
      <c r="AG7" s="22"/>
      <c r="AH7" s="20"/>
      <c r="AI7" s="21"/>
      <c r="AJ7" s="21"/>
      <c r="AK7" s="21"/>
      <c r="AL7" s="20"/>
      <c r="AM7" s="21"/>
      <c r="AN7" s="21"/>
      <c r="AO7" s="21"/>
      <c r="AP7" s="20"/>
      <c r="AQ7" s="21"/>
      <c r="AR7" s="21"/>
      <c r="AS7" s="21"/>
      <c r="AT7" s="20"/>
      <c r="AU7" s="21"/>
      <c r="AV7" s="21"/>
      <c r="AW7" s="22"/>
    </row>
    <row r="8" spans="1:49" s="1" customFormat="1" ht="15" customHeight="1">
      <c r="A8" s="81" t="s">
        <v>1</v>
      </c>
      <c r="B8" s="23">
        <v>151.67</v>
      </c>
      <c r="C8" s="24">
        <v>10.15</v>
      </c>
      <c r="D8" s="25">
        <f>ROUND(B8*C8,2)</f>
        <v>1539.45</v>
      </c>
      <c r="E8" s="26"/>
      <c r="F8" s="23">
        <v>151.67</v>
      </c>
      <c r="G8" s="24">
        <f>C8</f>
        <v>10.15</v>
      </c>
      <c r="H8" s="25">
        <f>ROUND(F8*G8,2)</f>
        <v>1539.45</v>
      </c>
      <c r="I8" s="26"/>
      <c r="J8" s="23">
        <v>151.67</v>
      </c>
      <c r="K8" s="24">
        <f>G8</f>
        <v>10.15</v>
      </c>
      <c r="L8" s="25">
        <f>ROUND(J8*K8,2)</f>
        <v>1539.45</v>
      </c>
      <c r="M8" s="27"/>
      <c r="N8" s="23">
        <v>151.67</v>
      </c>
      <c r="O8" s="24">
        <f>K8</f>
        <v>10.15</v>
      </c>
      <c r="P8" s="25">
        <f>ROUND(N8*O8,2)</f>
        <v>1539.45</v>
      </c>
      <c r="Q8" s="27"/>
      <c r="R8" s="23">
        <v>151.67</v>
      </c>
      <c r="S8" s="24">
        <f>O8</f>
        <v>10.15</v>
      </c>
      <c r="T8" s="25">
        <f>ROUND(R8*S8,2)</f>
        <v>1539.45</v>
      </c>
      <c r="U8" s="26"/>
      <c r="V8" s="23">
        <v>151.67</v>
      </c>
      <c r="W8" s="24">
        <f>S8</f>
        <v>10.15</v>
      </c>
      <c r="X8" s="25">
        <f>ROUND(V8*W8,2)</f>
        <v>1539.45</v>
      </c>
      <c r="Y8" s="26"/>
      <c r="Z8" s="23">
        <v>151.67</v>
      </c>
      <c r="AA8" s="24">
        <f>W8</f>
        <v>10.15</v>
      </c>
      <c r="AB8" s="25">
        <f>ROUND(Z8*AA8,2)</f>
        <v>1539.45</v>
      </c>
      <c r="AC8" s="26"/>
      <c r="AD8" s="23">
        <v>151.67</v>
      </c>
      <c r="AE8" s="24">
        <f>AA8</f>
        <v>10.15</v>
      </c>
      <c r="AF8" s="25">
        <f>ROUND(AD8*AE8,2)</f>
        <v>1539.45</v>
      </c>
      <c r="AG8" s="27"/>
      <c r="AH8" s="23">
        <v>151.67</v>
      </c>
      <c r="AI8" s="24">
        <f>AE8</f>
        <v>10.15</v>
      </c>
      <c r="AJ8" s="25">
        <f>ROUND(AH8*AI8,2)</f>
        <v>1539.45</v>
      </c>
      <c r="AK8" s="26"/>
      <c r="AL8" s="23">
        <v>151.67</v>
      </c>
      <c r="AM8" s="24">
        <f>AI8</f>
        <v>10.15</v>
      </c>
      <c r="AN8" s="25">
        <f>ROUND(AL8*AM8,2)</f>
        <v>1539.45</v>
      </c>
      <c r="AO8" s="26"/>
      <c r="AP8" s="23">
        <v>151.67</v>
      </c>
      <c r="AQ8" s="24">
        <f>AM8</f>
        <v>10.15</v>
      </c>
      <c r="AR8" s="25">
        <f>ROUND(AP8*AQ8,2)</f>
        <v>1539.45</v>
      </c>
      <c r="AS8" s="26"/>
      <c r="AT8" s="23">
        <v>151.67</v>
      </c>
      <c r="AU8" s="24">
        <f>AQ8</f>
        <v>10.15</v>
      </c>
      <c r="AV8" s="25">
        <f>ROUND(AT8*AU8,2)</f>
        <v>1539.45</v>
      </c>
      <c r="AW8" s="27"/>
    </row>
    <row r="9" spans="1:49" s="1" customFormat="1" ht="15" customHeight="1">
      <c r="A9" s="81" t="s">
        <v>56</v>
      </c>
      <c r="B9" s="23"/>
      <c r="C9" s="28">
        <f>C8</f>
        <v>10.15</v>
      </c>
      <c r="D9" s="25">
        <f>ROUND(B9*C9,2)</f>
        <v>0</v>
      </c>
      <c r="E9" s="26"/>
      <c r="F9" s="23"/>
      <c r="G9" s="28">
        <f>G8</f>
        <v>10.15</v>
      </c>
      <c r="H9" s="25">
        <f>ROUND(F9*G9,2)</f>
        <v>0</v>
      </c>
      <c r="I9" s="26"/>
      <c r="J9" s="23"/>
      <c r="K9" s="28">
        <f>K8</f>
        <v>10.15</v>
      </c>
      <c r="L9" s="25">
        <f>ROUND(J9*K9,2)</f>
        <v>0</v>
      </c>
      <c r="M9" s="27"/>
      <c r="N9" s="23"/>
      <c r="O9" s="28">
        <f>O8</f>
        <v>10.15</v>
      </c>
      <c r="P9" s="25">
        <f>ROUND(N9*O9,2)</f>
        <v>0</v>
      </c>
      <c r="Q9" s="27"/>
      <c r="R9" s="23"/>
      <c r="S9" s="28">
        <f>S8</f>
        <v>10.15</v>
      </c>
      <c r="T9" s="25">
        <f>ROUND(R9*S9,2)</f>
        <v>0</v>
      </c>
      <c r="U9" s="26"/>
      <c r="V9" s="23"/>
      <c r="W9" s="28">
        <f>W8</f>
        <v>10.15</v>
      </c>
      <c r="X9" s="25">
        <f>ROUND(V9*W9,2)</f>
        <v>0</v>
      </c>
      <c r="Y9" s="26"/>
      <c r="Z9" s="23"/>
      <c r="AA9" s="28">
        <f>AA8</f>
        <v>10.15</v>
      </c>
      <c r="AB9" s="25">
        <f>ROUND(Z9*AA9,2)</f>
        <v>0</v>
      </c>
      <c r="AC9" s="26"/>
      <c r="AD9" s="23"/>
      <c r="AE9" s="28">
        <f>AE8</f>
        <v>10.15</v>
      </c>
      <c r="AF9" s="25">
        <f>ROUND(AD9*AE9,2)</f>
        <v>0</v>
      </c>
      <c r="AG9" s="27"/>
      <c r="AH9" s="23"/>
      <c r="AI9" s="28">
        <f>AI8</f>
        <v>10.15</v>
      </c>
      <c r="AJ9" s="25">
        <f>ROUND(AH9*AI9,2)</f>
        <v>0</v>
      </c>
      <c r="AK9" s="26"/>
      <c r="AL9" s="23"/>
      <c r="AM9" s="28">
        <f>AM8</f>
        <v>10.15</v>
      </c>
      <c r="AN9" s="25">
        <f>ROUND(AL9*AM9,2)</f>
        <v>0</v>
      </c>
      <c r="AO9" s="26"/>
      <c r="AP9" s="23"/>
      <c r="AQ9" s="28">
        <f>AQ8</f>
        <v>10.15</v>
      </c>
      <c r="AR9" s="25">
        <f>ROUND(AP9*AQ9,2)</f>
        <v>0</v>
      </c>
      <c r="AS9" s="26"/>
      <c r="AT9" s="23"/>
      <c r="AU9" s="28">
        <f>AU8</f>
        <v>10.15</v>
      </c>
      <c r="AV9" s="25">
        <f>ROUND(AT9*AU9,2)</f>
        <v>0</v>
      </c>
      <c r="AW9" s="27"/>
    </row>
    <row r="10" spans="1:49" s="1" customFormat="1" ht="15" customHeight="1">
      <c r="A10" s="81" t="s">
        <v>2</v>
      </c>
      <c r="B10" s="23">
        <v>17.33</v>
      </c>
      <c r="C10" s="28">
        <f>ROUND(C8*1.25,4)</f>
        <v>12.6875</v>
      </c>
      <c r="D10" s="25">
        <f>ROUND(B10*C10,2)</f>
        <v>219.87</v>
      </c>
      <c r="E10" s="26"/>
      <c r="F10" s="23">
        <v>17.33</v>
      </c>
      <c r="G10" s="28">
        <f>ROUND(G8*1.25,4)</f>
        <v>12.6875</v>
      </c>
      <c r="H10" s="25">
        <f>ROUND(F10*G10,2)</f>
        <v>219.87</v>
      </c>
      <c r="I10" s="26"/>
      <c r="J10" s="23">
        <v>17.33</v>
      </c>
      <c r="K10" s="28">
        <f>ROUND(K8*1.25,4)</f>
        <v>12.6875</v>
      </c>
      <c r="L10" s="25">
        <f>ROUND(J10*K10,2)</f>
        <v>219.87</v>
      </c>
      <c r="M10" s="27"/>
      <c r="N10" s="23">
        <v>17.33</v>
      </c>
      <c r="O10" s="28">
        <f>ROUND(O8*1.25,4)</f>
        <v>12.6875</v>
      </c>
      <c r="P10" s="25">
        <f>ROUND(N10*O10,2)</f>
        <v>219.87</v>
      </c>
      <c r="Q10" s="27"/>
      <c r="R10" s="23">
        <v>17.33</v>
      </c>
      <c r="S10" s="28">
        <f>ROUND(S8*1.25,4)</f>
        <v>12.6875</v>
      </c>
      <c r="T10" s="25">
        <f>ROUND(R10*S10,2)</f>
        <v>219.87</v>
      </c>
      <c r="U10" s="26"/>
      <c r="V10" s="23">
        <v>17.33</v>
      </c>
      <c r="W10" s="28">
        <f>ROUND(W8*1.25,4)</f>
        <v>12.6875</v>
      </c>
      <c r="X10" s="25">
        <f>ROUND(V10*W10,2)</f>
        <v>219.87</v>
      </c>
      <c r="Y10" s="26"/>
      <c r="Z10" s="23">
        <v>17.33</v>
      </c>
      <c r="AA10" s="28">
        <f>ROUND(AA8*1.25,4)</f>
        <v>12.6875</v>
      </c>
      <c r="AB10" s="25">
        <f>ROUND(Z10*AA10,2)</f>
        <v>219.87</v>
      </c>
      <c r="AC10" s="26"/>
      <c r="AD10" s="23"/>
      <c r="AE10" s="28">
        <f>ROUND(AE8*1.25,4)</f>
        <v>12.6875</v>
      </c>
      <c r="AF10" s="25">
        <f>ROUND(AD10*AE10,2)</f>
        <v>0</v>
      </c>
      <c r="AG10" s="27"/>
      <c r="AH10" s="23"/>
      <c r="AI10" s="28">
        <f>ROUND(AI8*1.25,4)</f>
        <v>12.6875</v>
      </c>
      <c r="AJ10" s="25">
        <f>ROUND(AH10*AI10,2)</f>
        <v>0</v>
      </c>
      <c r="AK10" s="26"/>
      <c r="AL10" s="23"/>
      <c r="AM10" s="28">
        <f>ROUND(AM8*1.25,4)</f>
        <v>12.6875</v>
      </c>
      <c r="AN10" s="25">
        <f>ROUND(AL10*AM10,2)</f>
        <v>0</v>
      </c>
      <c r="AO10" s="26"/>
      <c r="AP10" s="23"/>
      <c r="AQ10" s="28">
        <f>ROUND(AQ8*1.25,4)</f>
        <v>12.6875</v>
      </c>
      <c r="AR10" s="25">
        <f>ROUND(AP10*AQ10,2)</f>
        <v>0</v>
      </c>
      <c r="AS10" s="26"/>
      <c r="AT10" s="23"/>
      <c r="AU10" s="28">
        <f>ROUND(AU8*1.25,4)</f>
        <v>12.6875</v>
      </c>
      <c r="AV10" s="25">
        <f>ROUND(AT10*AU10,2)</f>
        <v>0</v>
      </c>
      <c r="AW10" s="27"/>
    </row>
    <row r="11" spans="1:49" s="1" customFormat="1" ht="15" customHeight="1">
      <c r="A11" s="82" t="s">
        <v>3</v>
      </c>
      <c r="B11" s="23"/>
      <c r="C11" s="28">
        <f>ROUND(C8*1.5,4)</f>
        <v>15.225</v>
      </c>
      <c r="D11" s="25">
        <f>ROUND(B11*C11,2)</f>
        <v>0</v>
      </c>
      <c r="E11" s="26"/>
      <c r="F11" s="23"/>
      <c r="G11" s="28">
        <f>ROUND(G8*1.5,4)</f>
        <v>15.225</v>
      </c>
      <c r="H11" s="25">
        <f>ROUND(F11*G11,2)</f>
        <v>0</v>
      </c>
      <c r="I11" s="26"/>
      <c r="J11" s="23"/>
      <c r="K11" s="28">
        <f>ROUND(K8*1.5,4)</f>
        <v>15.225</v>
      </c>
      <c r="L11" s="25">
        <f>ROUND(J11*K11,2)</f>
        <v>0</v>
      </c>
      <c r="M11" s="27"/>
      <c r="N11" s="23"/>
      <c r="O11" s="28">
        <f>ROUND(O8*1.5,4)</f>
        <v>15.225</v>
      </c>
      <c r="P11" s="25">
        <f>ROUND(N11*O11,2)</f>
        <v>0</v>
      </c>
      <c r="Q11" s="27"/>
      <c r="R11" s="23"/>
      <c r="S11" s="28">
        <f>ROUND(S8*1.5,4)</f>
        <v>15.225</v>
      </c>
      <c r="T11" s="25">
        <f>ROUND(R11*S11,2)</f>
        <v>0</v>
      </c>
      <c r="U11" s="26"/>
      <c r="V11" s="23"/>
      <c r="W11" s="28">
        <f>ROUND(W8*1.5,4)</f>
        <v>15.225</v>
      </c>
      <c r="X11" s="25">
        <f>ROUND(V11*W11,2)</f>
        <v>0</v>
      </c>
      <c r="Y11" s="26"/>
      <c r="Z11" s="23"/>
      <c r="AA11" s="28">
        <f>ROUND(AA8*1.5,4)</f>
        <v>15.225</v>
      </c>
      <c r="AB11" s="25">
        <f>ROUND(Z11*AA11,2)</f>
        <v>0</v>
      </c>
      <c r="AC11" s="26"/>
      <c r="AD11" s="23"/>
      <c r="AE11" s="28">
        <f>ROUND(AE8*1.5,4)</f>
        <v>15.225</v>
      </c>
      <c r="AF11" s="25">
        <f>ROUND(AD11*AE11,2)</f>
        <v>0</v>
      </c>
      <c r="AG11" s="27"/>
      <c r="AH11" s="23"/>
      <c r="AI11" s="28">
        <f>ROUND(AI8*1.5,4)</f>
        <v>15.225</v>
      </c>
      <c r="AJ11" s="25">
        <f>ROUND(AH11*AI11,2)</f>
        <v>0</v>
      </c>
      <c r="AK11" s="26"/>
      <c r="AL11" s="23"/>
      <c r="AM11" s="28">
        <f>ROUND(AM8*1.5,4)</f>
        <v>15.225</v>
      </c>
      <c r="AN11" s="25">
        <f>ROUND(AL11*AM11,2)</f>
        <v>0</v>
      </c>
      <c r="AO11" s="26"/>
      <c r="AP11" s="23"/>
      <c r="AQ11" s="28">
        <f>ROUND(AQ8*1.5,4)</f>
        <v>15.225</v>
      </c>
      <c r="AR11" s="25">
        <f>ROUND(AP11*AQ11,2)</f>
        <v>0</v>
      </c>
      <c r="AS11" s="26"/>
      <c r="AT11" s="23"/>
      <c r="AU11" s="28">
        <f>ROUND(AU8*1.5,4)</f>
        <v>15.225</v>
      </c>
      <c r="AV11" s="25">
        <f>ROUND(AT11*AU11,2)</f>
        <v>0</v>
      </c>
      <c r="AW11" s="27"/>
    </row>
    <row r="12" spans="1:49" s="1" customFormat="1" ht="15" customHeight="1">
      <c r="A12" s="81" t="s">
        <v>14</v>
      </c>
      <c r="B12" s="29"/>
      <c r="C12" s="30"/>
      <c r="D12" s="31">
        <v>300</v>
      </c>
      <c r="E12" s="26"/>
      <c r="F12" s="29"/>
      <c r="G12" s="30"/>
      <c r="H12" s="31">
        <v>200</v>
      </c>
      <c r="I12" s="26"/>
      <c r="J12" s="29"/>
      <c r="K12" s="30"/>
      <c r="L12" s="31">
        <v>100</v>
      </c>
      <c r="M12" s="27"/>
      <c r="N12" s="29"/>
      <c r="O12" s="30"/>
      <c r="P12" s="31">
        <v>50</v>
      </c>
      <c r="Q12" s="27"/>
      <c r="R12" s="29"/>
      <c r="S12" s="30"/>
      <c r="T12" s="31">
        <v>500</v>
      </c>
      <c r="U12" s="26"/>
      <c r="V12" s="29"/>
      <c r="W12" s="30"/>
      <c r="X12" s="31">
        <v>100</v>
      </c>
      <c r="Y12" s="26"/>
      <c r="Z12" s="29"/>
      <c r="AA12" s="30"/>
      <c r="AB12" s="31"/>
      <c r="AC12" s="26"/>
      <c r="AD12" s="29"/>
      <c r="AE12" s="30"/>
      <c r="AF12" s="31"/>
      <c r="AG12" s="27"/>
      <c r="AH12" s="29"/>
      <c r="AI12" s="30"/>
      <c r="AJ12" s="31"/>
      <c r="AK12" s="26"/>
      <c r="AL12" s="29"/>
      <c r="AM12" s="30"/>
      <c r="AN12" s="31"/>
      <c r="AO12" s="26"/>
      <c r="AP12" s="29"/>
      <c r="AQ12" s="30"/>
      <c r="AR12" s="31"/>
      <c r="AS12" s="26"/>
      <c r="AT12" s="29"/>
      <c r="AU12" s="30"/>
      <c r="AV12" s="31"/>
      <c r="AW12" s="27"/>
    </row>
    <row r="13" spans="1:49" s="1" customFormat="1" ht="15" customHeight="1">
      <c r="A13" s="81" t="s">
        <v>25</v>
      </c>
      <c r="B13" s="23"/>
      <c r="C13" s="30"/>
      <c r="D13" s="31"/>
      <c r="E13" s="26"/>
      <c r="F13" s="23"/>
      <c r="G13" s="30"/>
      <c r="H13" s="31"/>
      <c r="I13" s="26"/>
      <c r="J13" s="23"/>
      <c r="K13" s="30"/>
      <c r="L13" s="31"/>
      <c r="M13" s="27"/>
      <c r="N13" s="23"/>
      <c r="O13" s="30"/>
      <c r="P13" s="31"/>
      <c r="Q13" s="27"/>
      <c r="R13" s="23"/>
      <c r="S13" s="30"/>
      <c r="T13" s="31"/>
      <c r="U13" s="26"/>
      <c r="V13" s="23"/>
      <c r="W13" s="30"/>
      <c r="X13" s="31"/>
      <c r="Y13" s="26"/>
      <c r="Z13" s="23"/>
      <c r="AA13" s="30"/>
      <c r="AB13" s="31"/>
      <c r="AC13" s="26"/>
      <c r="AD13" s="23"/>
      <c r="AE13" s="30"/>
      <c r="AF13" s="31"/>
      <c r="AG13" s="27"/>
      <c r="AH13" s="23"/>
      <c r="AI13" s="30"/>
      <c r="AJ13" s="31"/>
      <c r="AK13" s="26"/>
      <c r="AL13" s="23"/>
      <c r="AM13" s="30"/>
      <c r="AN13" s="31"/>
      <c r="AO13" s="26"/>
      <c r="AP13" s="23"/>
      <c r="AQ13" s="30"/>
      <c r="AR13" s="31"/>
      <c r="AS13" s="26"/>
      <c r="AT13" s="23"/>
      <c r="AU13" s="30"/>
      <c r="AV13" s="31"/>
      <c r="AW13" s="27"/>
    </row>
    <row r="14" spans="1:49" s="1" customFormat="1" ht="15" customHeight="1">
      <c r="A14" s="81" t="s">
        <v>5</v>
      </c>
      <c r="B14" s="29"/>
      <c r="C14" s="30"/>
      <c r="D14" s="31">
        <v>250</v>
      </c>
      <c r="E14" s="26"/>
      <c r="F14" s="29"/>
      <c r="G14" s="30"/>
      <c r="H14" s="31">
        <v>250</v>
      </c>
      <c r="I14" s="26"/>
      <c r="J14" s="29"/>
      <c r="K14" s="30"/>
      <c r="L14" s="31">
        <v>250</v>
      </c>
      <c r="M14" s="27"/>
      <c r="N14" s="29"/>
      <c r="O14" s="30"/>
      <c r="P14" s="31">
        <v>250</v>
      </c>
      <c r="Q14" s="27"/>
      <c r="R14" s="29"/>
      <c r="S14" s="30"/>
      <c r="T14" s="31">
        <v>250</v>
      </c>
      <c r="U14" s="26"/>
      <c r="V14" s="29"/>
      <c r="W14" s="30"/>
      <c r="X14" s="31">
        <v>250</v>
      </c>
      <c r="Y14" s="26"/>
      <c r="Z14" s="29"/>
      <c r="AA14" s="30"/>
      <c r="AB14" s="31">
        <v>250</v>
      </c>
      <c r="AC14" s="26"/>
      <c r="AD14" s="29"/>
      <c r="AE14" s="30"/>
      <c r="AF14" s="31">
        <v>250</v>
      </c>
      <c r="AG14" s="27"/>
      <c r="AH14" s="29"/>
      <c r="AI14" s="30"/>
      <c r="AJ14" s="31">
        <v>250</v>
      </c>
      <c r="AK14" s="26"/>
      <c r="AL14" s="29"/>
      <c r="AM14" s="30"/>
      <c r="AN14" s="31">
        <v>250</v>
      </c>
      <c r="AO14" s="26"/>
      <c r="AP14" s="29"/>
      <c r="AQ14" s="30"/>
      <c r="AR14" s="31">
        <v>250</v>
      </c>
      <c r="AS14" s="26"/>
      <c r="AT14" s="29"/>
      <c r="AU14" s="30"/>
      <c r="AV14" s="31">
        <v>250</v>
      </c>
      <c r="AW14" s="27"/>
    </row>
    <row r="15" spans="1:49" s="1" customFormat="1" ht="15" customHeight="1">
      <c r="A15" s="81" t="s">
        <v>26</v>
      </c>
      <c r="B15" s="23"/>
      <c r="C15" s="32"/>
      <c r="D15" s="31"/>
      <c r="E15" s="26"/>
      <c r="F15" s="23"/>
      <c r="G15" s="32"/>
      <c r="H15" s="31"/>
      <c r="I15" s="26"/>
      <c r="J15" s="23"/>
      <c r="K15" s="32"/>
      <c r="L15" s="31"/>
      <c r="M15" s="27"/>
      <c r="N15" s="23"/>
      <c r="O15" s="32"/>
      <c r="P15" s="31"/>
      <c r="Q15" s="27"/>
      <c r="R15" s="23"/>
      <c r="S15" s="32"/>
      <c r="T15" s="31"/>
      <c r="U15" s="26"/>
      <c r="V15" s="23"/>
      <c r="W15" s="32"/>
      <c r="X15" s="31"/>
      <c r="Y15" s="26"/>
      <c r="Z15" s="23"/>
      <c r="AA15" s="32"/>
      <c r="AB15" s="31"/>
      <c r="AC15" s="26"/>
      <c r="AD15" s="23"/>
      <c r="AE15" s="32"/>
      <c r="AF15" s="31"/>
      <c r="AG15" s="27"/>
      <c r="AH15" s="23"/>
      <c r="AI15" s="32"/>
      <c r="AJ15" s="31"/>
      <c r="AK15" s="26"/>
      <c r="AL15" s="23"/>
      <c r="AM15" s="32"/>
      <c r="AN15" s="31"/>
      <c r="AO15" s="26"/>
      <c r="AP15" s="23"/>
      <c r="AQ15" s="32"/>
      <c r="AR15" s="31"/>
      <c r="AS15" s="26"/>
      <c r="AT15" s="23"/>
      <c r="AU15" s="32"/>
      <c r="AV15" s="31"/>
      <c r="AW15" s="27"/>
    </row>
    <row r="16" spans="1:49" s="1" customFormat="1" ht="15" customHeight="1">
      <c r="A16" s="83" t="s">
        <v>4</v>
      </c>
      <c r="B16" s="33">
        <f>SUM(B8:B11)+B13</f>
        <v>169</v>
      </c>
      <c r="C16" s="30"/>
      <c r="D16" s="34">
        <f>SUM(D8:D15)</f>
        <v>2309.32</v>
      </c>
      <c r="E16" s="35"/>
      <c r="F16" s="33">
        <f>SUM(F8:F11)+F13</f>
        <v>169</v>
      </c>
      <c r="G16" s="30"/>
      <c r="H16" s="34">
        <f>SUM(H8:H15)</f>
        <v>2209.32</v>
      </c>
      <c r="I16" s="35"/>
      <c r="J16" s="33">
        <f>SUM(J8:J11)+J13</f>
        <v>169</v>
      </c>
      <c r="K16" s="30"/>
      <c r="L16" s="34">
        <f>SUM(L8:L15)</f>
        <v>2109.32</v>
      </c>
      <c r="M16" s="36"/>
      <c r="N16" s="33">
        <f>SUM(N8:N11)+N13</f>
        <v>169</v>
      </c>
      <c r="O16" s="30"/>
      <c r="P16" s="34">
        <f>SUM(P8:P15)</f>
        <v>2059.32</v>
      </c>
      <c r="Q16" s="36"/>
      <c r="R16" s="33">
        <f>SUM(R8:R11)+R13</f>
        <v>169</v>
      </c>
      <c r="S16" s="30"/>
      <c r="T16" s="34">
        <f>SUM(T8:T15)</f>
        <v>2509.32</v>
      </c>
      <c r="U16" s="35"/>
      <c r="V16" s="33">
        <f>SUM(V8:V11)+V13</f>
        <v>169</v>
      </c>
      <c r="W16" s="30"/>
      <c r="X16" s="34">
        <f>SUM(X8:X15)</f>
        <v>2109.32</v>
      </c>
      <c r="Y16" s="35"/>
      <c r="Z16" s="33">
        <f>SUM(Z8:Z11)+Z13</f>
        <v>169</v>
      </c>
      <c r="AA16" s="30"/>
      <c r="AB16" s="34">
        <f>SUM(AB8:AB15)</f>
        <v>2009.3200000000002</v>
      </c>
      <c r="AC16" s="35"/>
      <c r="AD16" s="33">
        <f>SUM(AD8:AD11)+AD13</f>
        <v>151.67</v>
      </c>
      <c r="AE16" s="30"/>
      <c r="AF16" s="34">
        <f>SUM(AF8:AF15)</f>
        <v>1789.45</v>
      </c>
      <c r="AG16" s="36"/>
      <c r="AH16" s="33">
        <f>SUM(AH8:AH11)+AH13</f>
        <v>151.67</v>
      </c>
      <c r="AI16" s="30"/>
      <c r="AJ16" s="34">
        <f>SUM(AJ8:AJ15)</f>
        <v>1789.45</v>
      </c>
      <c r="AK16" s="35"/>
      <c r="AL16" s="33">
        <f>SUM(AL8:AL11)+AL13</f>
        <v>151.67</v>
      </c>
      <c r="AM16" s="30"/>
      <c r="AN16" s="34">
        <f>SUM(AN8:AN15)</f>
        <v>1789.45</v>
      </c>
      <c r="AO16" s="35"/>
      <c r="AP16" s="33">
        <f>SUM(AP8:AP11)+AP13</f>
        <v>151.67</v>
      </c>
      <c r="AQ16" s="30"/>
      <c r="AR16" s="34">
        <f>SUM(AR8:AR15)</f>
        <v>1789.45</v>
      </c>
      <c r="AS16" s="35"/>
      <c r="AT16" s="33">
        <f>SUM(AT8:AT11)+AT13</f>
        <v>151.67</v>
      </c>
      <c r="AU16" s="30"/>
      <c r="AV16" s="34">
        <f>SUM(AV8:AV15)</f>
        <v>1789.45</v>
      </c>
      <c r="AW16" s="36"/>
    </row>
    <row r="17" spans="1:49" s="1" customFormat="1" ht="15" customHeight="1">
      <c r="A17" s="81" t="s">
        <v>48</v>
      </c>
      <c r="B17" s="37">
        <f>((B16-B15)*D16/D17)</f>
        <v>169</v>
      </c>
      <c r="C17" s="30"/>
      <c r="D17" s="38">
        <f>D16-D15</f>
        <v>2309.32</v>
      </c>
      <c r="E17" s="39"/>
      <c r="F17" s="37">
        <f>((F16-F15)*H16/H17)</f>
        <v>169</v>
      </c>
      <c r="G17" s="30"/>
      <c r="H17" s="38">
        <f>H16-H15</f>
        <v>2209.32</v>
      </c>
      <c r="I17" s="39"/>
      <c r="J17" s="37">
        <f>((J16-J15)*L16/L17)</f>
        <v>169</v>
      </c>
      <c r="K17" s="30"/>
      <c r="L17" s="38">
        <f>L16-L15</f>
        <v>2109.32</v>
      </c>
      <c r="M17" s="40"/>
      <c r="N17" s="37">
        <f>((N16-N15)*P16/P17)</f>
        <v>169</v>
      </c>
      <c r="O17" s="30"/>
      <c r="P17" s="38">
        <f>P16-P15</f>
        <v>2059.32</v>
      </c>
      <c r="Q17" s="40"/>
      <c r="R17" s="37">
        <f>((R16-R15)*T16/T17)</f>
        <v>169</v>
      </c>
      <c r="S17" s="30"/>
      <c r="T17" s="38">
        <f>T16-T15</f>
        <v>2509.32</v>
      </c>
      <c r="U17" s="39"/>
      <c r="V17" s="37">
        <f>((V16-V15)*X16/X17)</f>
        <v>169</v>
      </c>
      <c r="W17" s="30"/>
      <c r="X17" s="38">
        <f>X16-X15</f>
        <v>2109.32</v>
      </c>
      <c r="Y17" s="39"/>
      <c r="Z17" s="37">
        <f>((Z16-Z15)*AB16/AB17)</f>
        <v>169</v>
      </c>
      <c r="AA17" s="30"/>
      <c r="AB17" s="38">
        <f>AB16-AB15</f>
        <v>2009.3200000000002</v>
      </c>
      <c r="AC17" s="39"/>
      <c r="AD17" s="37">
        <f>((AD16-AD15)*AF16/AF17)</f>
        <v>151.67</v>
      </c>
      <c r="AE17" s="30"/>
      <c r="AF17" s="38">
        <f>AF16-AF15</f>
        <v>1789.45</v>
      </c>
      <c r="AG17" s="40"/>
      <c r="AH17" s="37">
        <f>((AH16-AH15)*AJ16/AJ17)</f>
        <v>151.67</v>
      </c>
      <c r="AI17" s="30"/>
      <c r="AJ17" s="38">
        <f>AJ16-AJ15</f>
        <v>1789.45</v>
      </c>
      <c r="AK17" s="39"/>
      <c r="AL17" s="37">
        <f>((AL16-AL15)*AN16/AN17)</f>
        <v>151.67</v>
      </c>
      <c r="AM17" s="30"/>
      <c r="AN17" s="38">
        <f>AN16-AN15</f>
        <v>1789.45</v>
      </c>
      <c r="AO17" s="39"/>
      <c r="AP17" s="37">
        <f>((AP16-AP15)*AR16/AR17)</f>
        <v>151.67</v>
      </c>
      <c r="AQ17" s="30"/>
      <c r="AR17" s="38">
        <f>AR16-AR15</f>
        <v>1789.45</v>
      </c>
      <c r="AS17" s="39"/>
      <c r="AT17" s="37">
        <f>((AT16-AT15)*AV16/AV17)</f>
        <v>151.67</v>
      </c>
      <c r="AU17" s="30"/>
      <c r="AV17" s="38">
        <f>AV16-AV15</f>
        <v>1789.45</v>
      </c>
      <c r="AW17" s="40"/>
    </row>
    <row r="18" spans="1:49" s="1" customFormat="1" ht="15" customHeight="1">
      <c r="A18" s="80" t="s">
        <v>6</v>
      </c>
      <c r="B18" s="41"/>
      <c r="C18" s="42"/>
      <c r="D18" s="43"/>
      <c r="E18" s="43"/>
      <c r="F18" s="41"/>
      <c r="G18" s="42"/>
      <c r="H18" s="43"/>
      <c r="I18" s="43"/>
      <c r="J18" s="41"/>
      <c r="K18" s="42"/>
      <c r="L18" s="43"/>
      <c r="M18" s="44"/>
      <c r="N18" s="41"/>
      <c r="O18" s="42"/>
      <c r="P18" s="43"/>
      <c r="Q18" s="44"/>
      <c r="R18" s="41"/>
      <c r="S18" s="42"/>
      <c r="T18" s="43"/>
      <c r="U18" s="43"/>
      <c r="V18" s="41"/>
      <c r="W18" s="42"/>
      <c r="X18" s="43"/>
      <c r="Y18" s="43"/>
      <c r="Z18" s="41"/>
      <c r="AA18" s="42"/>
      <c r="AB18" s="43"/>
      <c r="AC18" s="43"/>
      <c r="AD18" s="41"/>
      <c r="AE18" s="42"/>
      <c r="AF18" s="43"/>
      <c r="AG18" s="44"/>
      <c r="AH18" s="41"/>
      <c r="AI18" s="42"/>
      <c r="AJ18" s="43"/>
      <c r="AK18" s="43"/>
      <c r="AL18" s="41"/>
      <c r="AM18" s="42"/>
      <c r="AN18" s="43"/>
      <c r="AO18" s="43"/>
      <c r="AP18" s="41"/>
      <c r="AQ18" s="42"/>
      <c r="AR18" s="43"/>
      <c r="AS18" s="43"/>
      <c r="AT18" s="41"/>
      <c r="AU18" s="42"/>
      <c r="AV18" s="43"/>
      <c r="AW18" s="44"/>
    </row>
    <row r="19" spans="1:49" s="1" customFormat="1" ht="15" customHeight="1" hidden="1">
      <c r="A19" s="81" t="s">
        <v>27</v>
      </c>
      <c r="B19" s="23"/>
      <c r="C19" s="30"/>
      <c r="D19" s="35"/>
      <c r="E19" s="35"/>
      <c r="F19" s="23"/>
      <c r="G19" s="30"/>
      <c r="H19" s="35"/>
      <c r="I19" s="35"/>
      <c r="J19" s="23"/>
      <c r="K19" s="30"/>
      <c r="L19" s="35"/>
      <c r="M19" s="36"/>
      <c r="N19" s="23"/>
      <c r="O19" s="30"/>
      <c r="P19" s="35"/>
      <c r="Q19" s="36"/>
      <c r="R19" s="23"/>
      <c r="S19" s="30"/>
      <c r="T19" s="35"/>
      <c r="U19" s="35"/>
      <c r="V19" s="23"/>
      <c r="W19" s="30"/>
      <c r="X19" s="35"/>
      <c r="Y19" s="35"/>
      <c r="Z19" s="23"/>
      <c r="AA19" s="30"/>
      <c r="AB19" s="35"/>
      <c r="AC19" s="35"/>
      <c r="AD19" s="23"/>
      <c r="AE19" s="30"/>
      <c r="AF19" s="35"/>
      <c r="AG19" s="36"/>
      <c r="AH19" s="23"/>
      <c r="AI19" s="30"/>
      <c r="AJ19" s="35"/>
      <c r="AK19" s="35"/>
      <c r="AL19" s="23"/>
      <c r="AM19" s="30"/>
      <c r="AN19" s="35"/>
      <c r="AO19" s="35"/>
      <c r="AP19" s="23"/>
      <c r="AQ19" s="30"/>
      <c r="AR19" s="35"/>
      <c r="AS19" s="35"/>
      <c r="AT19" s="23"/>
      <c r="AU19" s="30"/>
      <c r="AV19" s="35"/>
      <c r="AW19" s="36"/>
    </row>
    <row r="20" spans="1:49" s="1" customFormat="1" ht="15" customHeight="1" hidden="1">
      <c r="A20" s="81" t="s">
        <v>28</v>
      </c>
      <c r="B20" s="23"/>
      <c r="C20" s="30"/>
      <c r="D20" s="35"/>
      <c r="E20" s="35"/>
      <c r="F20" s="23"/>
      <c r="G20" s="30"/>
      <c r="H20" s="35"/>
      <c r="I20" s="35"/>
      <c r="J20" s="23"/>
      <c r="K20" s="30"/>
      <c r="L20" s="35"/>
      <c r="M20" s="36"/>
      <c r="N20" s="23"/>
      <c r="O20" s="30"/>
      <c r="P20" s="35"/>
      <c r="Q20" s="36"/>
      <c r="R20" s="23"/>
      <c r="S20" s="30"/>
      <c r="T20" s="35"/>
      <c r="U20" s="35"/>
      <c r="V20" s="23"/>
      <c r="W20" s="30"/>
      <c r="X20" s="35"/>
      <c r="Y20" s="35"/>
      <c r="Z20" s="23"/>
      <c r="AA20" s="30"/>
      <c r="AB20" s="35"/>
      <c r="AC20" s="35"/>
      <c r="AD20" s="23"/>
      <c r="AE20" s="30"/>
      <c r="AF20" s="35"/>
      <c r="AG20" s="36"/>
      <c r="AH20" s="23"/>
      <c r="AI20" s="30"/>
      <c r="AJ20" s="35"/>
      <c r="AK20" s="35"/>
      <c r="AL20" s="23"/>
      <c r="AM20" s="30"/>
      <c r="AN20" s="35"/>
      <c r="AO20" s="35"/>
      <c r="AP20" s="23"/>
      <c r="AQ20" s="30"/>
      <c r="AR20" s="35"/>
      <c r="AS20" s="35"/>
      <c r="AT20" s="23"/>
      <c r="AU20" s="30"/>
      <c r="AV20" s="35"/>
      <c r="AW20" s="36"/>
    </row>
    <row r="21" spans="1:49" s="1" customFormat="1" ht="15" customHeight="1" hidden="1">
      <c r="A21" s="81" t="s">
        <v>29</v>
      </c>
      <c r="B21" s="23"/>
      <c r="C21" s="30"/>
      <c r="D21" s="35"/>
      <c r="E21" s="35"/>
      <c r="F21" s="23"/>
      <c r="G21" s="30"/>
      <c r="H21" s="35"/>
      <c r="I21" s="35"/>
      <c r="J21" s="23"/>
      <c r="K21" s="30"/>
      <c r="L21" s="35"/>
      <c r="M21" s="36"/>
      <c r="N21" s="23"/>
      <c r="O21" s="30"/>
      <c r="P21" s="35"/>
      <c r="Q21" s="36"/>
      <c r="R21" s="23"/>
      <c r="S21" s="30"/>
      <c r="T21" s="35"/>
      <c r="U21" s="35"/>
      <c r="V21" s="23"/>
      <c r="W21" s="30"/>
      <c r="X21" s="35"/>
      <c r="Y21" s="35"/>
      <c r="Z21" s="23"/>
      <c r="AA21" s="30"/>
      <c r="AB21" s="35"/>
      <c r="AC21" s="35"/>
      <c r="AD21" s="23"/>
      <c r="AE21" s="30"/>
      <c r="AF21" s="35"/>
      <c r="AG21" s="36"/>
      <c r="AH21" s="23"/>
      <c r="AI21" s="30"/>
      <c r="AJ21" s="35"/>
      <c r="AK21" s="35"/>
      <c r="AL21" s="23"/>
      <c r="AM21" s="30"/>
      <c r="AN21" s="35"/>
      <c r="AO21" s="35"/>
      <c r="AP21" s="23"/>
      <c r="AQ21" s="30"/>
      <c r="AR21" s="35"/>
      <c r="AS21" s="35"/>
      <c r="AT21" s="23"/>
      <c r="AU21" s="30"/>
      <c r="AV21" s="35"/>
      <c r="AW21" s="36"/>
    </row>
    <row r="22" spans="1:49" s="1" customFormat="1" ht="15" customHeight="1">
      <c r="A22" s="96" t="s">
        <v>64</v>
      </c>
      <c r="B22" s="33">
        <f>B8+B9-B19</f>
        <v>151.67</v>
      </c>
      <c r="C22" s="24">
        <v>10.15</v>
      </c>
      <c r="D22" s="25">
        <f>ROUND(B22*C22,2)</f>
        <v>1539.45</v>
      </c>
      <c r="E22" s="26"/>
      <c r="F22" s="33">
        <f>F8+F9-F19</f>
        <v>151.67</v>
      </c>
      <c r="G22" s="24">
        <f>C22</f>
        <v>10.15</v>
      </c>
      <c r="H22" s="25">
        <f>ROUND(F22*G22,2)</f>
        <v>1539.45</v>
      </c>
      <c r="I22" s="26"/>
      <c r="J22" s="33">
        <f>J8+J9-J19</f>
        <v>151.67</v>
      </c>
      <c r="K22" s="24">
        <f>G22</f>
        <v>10.15</v>
      </c>
      <c r="L22" s="25">
        <f>ROUND(J22*K22,2)</f>
        <v>1539.45</v>
      </c>
      <c r="M22" s="27"/>
      <c r="N22" s="33">
        <f>N8+N9-N19</f>
        <v>151.67</v>
      </c>
      <c r="O22" s="24">
        <f>K22</f>
        <v>10.15</v>
      </c>
      <c r="P22" s="25">
        <f>ROUND(N22*O22,2)</f>
        <v>1539.45</v>
      </c>
      <c r="Q22" s="27"/>
      <c r="R22" s="33">
        <f>R8+R9-R19</f>
        <v>151.67</v>
      </c>
      <c r="S22" s="24">
        <f>O22</f>
        <v>10.15</v>
      </c>
      <c r="T22" s="25">
        <f>ROUND(R22*S22,2)</f>
        <v>1539.45</v>
      </c>
      <c r="U22" s="26"/>
      <c r="V22" s="33">
        <f>V8+V9-V19</f>
        <v>151.67</v>
      </c>
      <c r="W22" s="24">
        <f>S22</f>
        <v>10.15</v>
      </c>
      <c r="X22" s="25">
        <f>ROUND(V22*W22,2)</f>
        <v>1539.45</v>
      </c>
      <c r="Y22" s="26"/>
      <c r="Z22" s="33">
        <f>Z8+Z9-Z19</f>
        <v>151.67</v>
      </c>
      <c r="AA22" s="24">
        <f>W22</f>
        <v>10.15</v>
      </c>
      <c r="AB22" s="25">
        <f>ROUND(Z22*AA22,2)</f>
        <v>1539.45</v>
      </c>
      <c r="AC22" s="26"/>
      <c r="AD22" s="33">
        <f>AD8+AD9-AD19</f>
        <v>151.67</v>
      </c>
      <c r="AE22" s="24">
        <f>AA22</f>
        <v>10.15</v>
      </c>
      <c r="AF22" s="25">
        <f>ROUND(AD22*AE22,2)</f>
        <v>1539.45</v>
      </c>
      <c r="AG22" s="27"/>
      <c r="AH22" s="33">
        <f>AH8+AH9-AH19</f>
        <v>151.67</v>
      </c>
      <c r="AI22" s="24">
        <f>AE22</f>
        <v>10.15</v>
      </c>
      <c r="AJ22" s="25">
        <f>ROUND(AH22*AI22,2)</f>
        <v>1539.45</v>
      </c>
      <c r="AK22" s="26"/>
      <c r="AL22" s="33">
        <f>AL8+AL9-AL19</f>
        <v>151.67</v>
      </c>
      <c r="AM22" s="24">
        <f>AI22</f>
        <v>10.15</v>
      </c>
      <c r="AN22" s="25">
        <f>ROUND(AL22*AM22,2)</f>
        <v>1539.45</v>
      </c>
      <c r="AO22" s="26"/>
      <c r="AP22" s="33">
        <f>AP8+AP9-AP19</f>
        <v>151.67</v>
      </c>
      <c r="AQ22" s="24">
        <f>AM22</f>
        <v>10.15</v>
      </c>
      <c r="AR22" s="25">
        <f>ROUND(AP22*AQ22,2)</f>
        <v>1539.45</v>
      </c>
      <c r="AS22" s="26"/>
      <c r="AT22" s="33">
        <f>AT8+AT9-AT19</f>
        <v>151.67</v>
      </c>
      <c r="AU22" s="24">
        <f>AQ22</f>
        <v>10.15</v>
      </c>
      <c r="AV22" s="25">
        <f>ROUND(AT22*AU22,2)</f>
        <v>1539.45</v>
      </c>
      <c r="AW22" s="27"/>
    </row>
    <row r="23" spans="1:49" s="1" customFormat="1" ht="15" customHeight="1">
      <c r="A23" s="81" t="s">
        <v>2</v>
      </c>
      <c r="B23" s="33">
        <f>B10-B20</f>
        <v>17.33</v>
      </c>
      <c r="C23" s="28">
        <f>C22*1.25</f>
        <v>12.6875</v>
      </c>
      <c r="D23" s="25">
        <f>ROUND(B23*C23,2)</f>
        <v>219.87</v>
      </c>
      <c r="E23" s="26"/>
      <c r="F23" s="33">
        <f>F10-F20</f>
        <v>17.33</v>
      </c>
      <c r="G23" s="28">
        <f>G22*1.25</f>
        <v>12.6875</v>
      </c>
      <c r="H23" s="25">
        <f>ROUND(F23*G23,2)</f>
        <v>219.87</v>
      </c>
      <c r="I23" s="26"/>
      <c r="J23" s="33">
        <f>J10-J20</f>
        <v>17.33</v>
      </c>
      <c r="K23" s="28">
        <f>K22*1.25</f>
        <v>12.6875</v>
      </c>
      <c r="L23" s="25">
        <f>ROUND(J23*K23,2)</f>
        <v>219.87</v>
      </c>
      <c r="M23" s="27"/>
      <c r="N23" s="33">
        <f>N10-N20</f>
        <v>17.33</v>
      </c>
      <c r="O23" s="28">
        <f>O22*1.25</f>
        <v>12.6875</v>
      </c>
      <c r="P23" s="25">
        <f>ROUND(N23*O23,2)</f>
        <v>219.87</v>
      </c>
      <c r="Q23" s="27"/>
      <c r="R23" s="33">
        <f>R10-R20</f>
        <v>17.33</v>
      </c>
      <c r="S23" s="28">
        <f>S22*1.25</f>
        <v>12.6875</v>
      </c>
      <c r="T23" s="25">
        <f>ROUND(R23*S23,2)</f>
        <v>219.87</v>
      </c>
      <c r="U23" s="26"/>
      <c r="V23" s="33">
        <f>V10-V20</f>
        <v>17.33</v>
      </c>
      <c r="W23" s="28">
        <f>W22*1.25</f>
        <v>12.6875</v>
      </c>
      <c r="X23" s="25">
        <f>ROUND(V23*W23,2)</f>
        <v>219.87</v>
      </c>
      <c r="Y23" s="26"/>
      <c r="Z23" s="33">
        <f>Z10-Z20</f>
        <v>17.33</v>
      </c>
      <c r="AA23" s="28">
        <f>AA22*1.25</f>
        <v>12.6875</v>
      </c>
      <c r="AB23" s="25">
        <f>ROUND(Z23*AA23,2)</f>
        <v>219.87</v>
      </c>
      <c r="AC23" s="26"/>
      <c r="AD23" s="33">
        <f>AD10-AD20</f>
        <v>0</v>
      </c>
      <c r="AE23" s="28">
        <f>AE22*1.25</f>
        <v>12.6875</v>
      </c>
      <c r="AF23" s="25">
        <f>ROUND(AD23*AE23,2)</f>
        <v>0</v>
      </c>
      <c r="AG23" s="27"/>
      <c r="AH23" s="33">
        <f>AH10-AH20</f>
        <v>0</v>
      </c>
      <c r="AI23" s="28">
        <f>AI22*1.25</f>
        <v>12.6875</v>
      </c>
      <c r="AJ23" s="25">
        <f>ROUND(AH23*AI23,2)</f>
        <v>0</v>
      </c>
      <c r="AK23" s="26"/>
      <c r="AL23" s="33">
        <f>AL10-AL20</f>
        <v>0</v>
      </c>
      <c r="AM23" s="28">
        <f>AM22*1.25</f>
        <v>12.6875</v>
      </c>
      <c r="AN23" s="25">
        <f>ROUND(AL23*AM23,2)</f>
        <v>0</v>
      </c>
      <c r="AO23" s="26"/>
      <c r="AP23" s="33">
        <f>AP10-AP20</f>
        <v>0</v>
      </c>
      <c r="AQ23" s="28">
        <f>AQ22*1.25</f>
        <v>12.6875</v>
      </c>
      <c r="AR23" s="25">
        <f>ROUND(AP23*AQ23,2)</f>
        <v>0</v>
      </c>
      <c r="AS23" s="26"/>
      <c r="AT23" s="33">
        <f>AT10-AT20</f>
        <v>0</v>
      </c>
      <c r="AU23" s="28">
        <f>AU22*1.25</f>
        <v>12.6875</v>
      </c>
      <c r="AV23" s="25">
        <f>ROUND(AT23*AU23,2)</f>
        <v>0</v>
      </c>
      <c r="AW23" s="27"/>
    </row>
    <row r="24" spans="1:49" s="1" customFormat="1" ht="15" customHeight="1">
      <c r="A24" s="81" t="s">
        <v>3</v>
      </c>
      <c r="B24" s="33">
        <f>B11-B21</f>
        <v>0</v>
      </c>
      <c r="C24" s="28">
        <f>C22*1.5</f>
        <v>15.225000000000001</v>
      </c>
      <c r="D24" s="25">
        <f>ROUND(B24*C24,2)</f>
        <v>0</v>
      </c>
      <c r="E24" s="26"/>
      <c r="F24" s="33">
        <f>F11-F21</f>
        <v>0</v>
      </c>
      <c r="G24" s="28">
        <f>G22*1.5</f>
        <v>15.225000000000001</v>
      </c>
      <c r="H24" s="25">
        <f>ROUND(F24*G24,2)</f>
        <v>0</v>
      </c>
      <c r="I24" s="26"/>
      <c r="J24" s="33">
        <f>J11-J21</f>
        <v>0</v>
      </c>
      <c r="K24" s="28">
        <f>K22*1.5</f>
        <v>15.225000000000001</v>
      </c>
      <c r="L24" s="25">
        <f>ROUND(J24*K24,2)</f>
        <v>0</v>
      </c>
      <c r="M24" s="27"/>
      <c r="N24" s="33">
        <f>N11-N21</f>
        <v>0</v>
      </c>
      <c r="O24" s="28">
        <f>O22*1.5</f>
        <v>15.225000000000001</v>
      </c>
      <c r="P24" s="25">
        <f>ROUND(N24*O24,2)</f>
        <v>0</v>
      </c>
      <c r="Q24" s="27"/>
      <c r="R24" s="33">
        <f>R11-R21</f>
        <v>0</v>
      </c>
      <c r="S24" s="28">
        <f>S22*1.5</f>
        <v>15.225000000000001</v>
      </c>
      <c r="T24" s="25">
        <f>ROUND(R24*S24,2)</f>
        <v>0</v>
      </c>
      <c r="U24" s="26"/>
      <c r="V24" s="33">
        <f>V11-V21</f>
        <v>0</v>
      </c>
      <c r="W24" s="28">
        <f>W22*1.5</f>
        <v>15.225000000000001</v>
      </c>
      <c r="X24" s="25">
        <f>ROUND(V24*W24,2)</f>
        <v>0</v>
      </c>
      <c r="Y24" s="26"/>
      <c r="Z24" s="33">
        <f>Z11-Z21</f>
        <v>0</v>
      </c>
      <c r="AA24" s="28">
        <f>AA22*1.5</f>
        <v>15.225000000000001</v>
      </c>
      <c r="AB24" s="25">
        <f>ROUND(Z24*AA24,2)</f>
        <v>0</v>
      </c>
      <c r="AC24" s="26"/>
      <c r="AD24" s="33">
        <f>AD11-AD21</f>
        <v>0</v>
      </c>
      <c r="AE24" s="28">
        <f>AE22*1.5</f>
        <v>15.225000000000001</v>
      </c>
      <c r="AF24" s="25">
        <f>ROUND(AD24*AE24,2)</f>
        <v>0</v>
      </c>
      <c r="AG24" s="27"/>
      <c r="AH24" s="33">
        <f>AH11-AH21</f>
        <v>0</v>
      </c>
      <c r="AI24" s="28">
        <f>AI22*1.5</f>
        <v>15.225000000000001</v>
      </c>
      <c r="AJ24" s="25">
        <f>ROUND(AH24*AI24,2)</f>
        <v>0</v>
      </c>
      <c r="AK24" s="26"/>
      <c r="AL24" s="33">
        <f>AL11-AL21</f>
        <v>0</v>
      </c>
      <c r="AM24" s="28">
        <f>AM22*1.5</f>
        <v>15.225000000000001</v>
      </c>
      <c r="AN24" s="25">
        <f>ROUND(AL24*AM24,2)</f>
        <v>0</v>
      </c>
      <c r="AO24" s="26"/>
      <c r="AP24" s="33">
        <f>AP11-AP21</f>
        <v>0</v>
      </c>
      <c r="AQ24" s="28">
        <f>AQ22*1.5</f>
        <v>15.225000000000001</v>
      </c>
      <c r="AR24" s="25">
        <f>ROUND(AP24*AQ24,2)</f>
        <v>0</v>
      </c>
      <c r="AS24" s="26"/>
      <c r="AT24" s="33">
        <f>AT11-AT21</f>
        <v>0</v>
      </c>
      <c r="AU24" s="28">
        <f>AU22*1.5</f>
        <v>15.225000000000001</v>
      </c>
      <c r="AV24" s="25">
        <f>ROUND(AT24*AU24,2)</f>
        <v>0</v>
      </c>
      <c r="AW24" s="27"/>
    </row>
    <row r="25" spans="1:49" s="1" customFormat="1" ht="15" customHeight="1">
      <c r="A25" s="84" t="s">
        <v>11</v>
      </c>
      <c r="B25" s="33">
        <f>SUM(B22:B24)</f>
        <v>169</v>
      </c>
      <c r="C25" s="45"/>
      <c r="D25" s="46">
        <f>SUM(D22:D24)</f>
        <v>1759.3200000000002</v>
      </c>
      <c r="E25" s="47"/>
      <c r="F25" s="33">
        <f>SUM(F22:F24)</f>
        <v>169</v>
      </c>
      <c r="G25" s="45"/>
      <c r="H25" s="46">
        <f>SUM(H22:H24)</f>
        <v>1759.3200000000002</v>
      </c>
      <c r="I25" s="47"/>
      <c r="J25" s="33">
        <f>SUM(J22:J24)</f>
        <v>169</v>
      </c>
      <c r="K25" s="45"/>
      <c r="L25" s="46">
        <f>SUM(L22:L24)</f>
        <v>1759.3200000000002</v>
      </c>
      <c r="M25" s="48"/>
      <c r="N25" s="33">
        <f>SUM(N22:N24)</f>
        <v>169</v>
      </c>
      <c r="O25" s="45"/>
      <c r="P25" s="46">
        <f>SUM(P22:P24)</f>
        <v>1759.3200000000002</v>
      </c>
      <c r="Q25" s="48"/>
      <c r="R25" s="33">
        <f>SUM(R22:R24)</f>
        <v>169</v>
      </c>
      <c r="S25" s="45"/>
      <c r="T25" s="46">
        <f>SUM(T22:T24)</f>
        <v>1759.3200000000002</v>
      </c>
      <c r="U25" s="47"/>
      <c r="V25" s="33">
        <f>SUM(V22:V24)</f>
        <v>169</v>
      </c>
      <c r="W25" s="45"/>
      <c r="X25" s="46">
        <f>SUM(X22:X24)</f>
        <v>1759.3200000000002</v>
      </c>
      <c r="Y25" s="47"/>
      <c r="Z25" s="33">
        <f>SUM(Z22:Z24)</f>
        <v>169</v>
      </c>
      <c r="AA25" s="45"/>
      <c r="AB25" s="46">
        <f>SUM(AB22:AB24)</f>
        <v>1759.3200000000002</v>
      </c>
      <c r="AC25" s="47"/>
      <c r="AD25" s="33">
        <f>SUM(AD22:AD24)</f>
        <v>151.67</v>
      </c>
      <c r="AE25" s="45"/>
      <c r="AF25" s="46">
        <f>SUM(AF22:AF24)</f>
        <v>1539.45</v>
      </c>
      <c r="AG25" s="48"/>
      <c r="AH25" s="33">
        <f>SUM(AH22:AH24)</f>
        <v>151.67</v>
      </c>
      <c r="AI25" s="45"/>
      <c r="AJ25" s="46">
        <f>SUM(AJ22:AJ24)</f>
        <v>1539.45</v>
      </c>
      <c r="AK25" s="47"/>
      <c r="AL25" s="33">
        <f>SUM(AL22:AL24)</f>
        <v>151.67</v>
      </c>
      <c r="AM25" s="45"/>
      <c r="AN25" s="46">
        <f>SUM(AN22:AN24)</f>
        <v>1539.45</v>
      </c>
      <c r="AO25" s="47"/>
      <c r="AP25" s="33">
        <f>SUM(AP22:AP24)</f>
        <v>151.67</v>
      </c>
      <c r="AQ25" s="45"/>
      <c r="AR25" s="46">
        <f>SUM(AR22:AR24)</f>
        <v>1539.45</v>
      </c>
      <c r="AS25" s="47"/>
      <c r="AT25" s="33">
        <f>SUM(AT22:AT24)</f>
        <v>151.67</v>
      </c>
      <c r="AU25" s="45"/>
      <c r="AV25" s="46">
        <f>SUM(AV22:AV24)</f>
        <v>1539.45</v>
      </c>
      <c r="AW25" s="48"/>
    </row>
    <row r="26" spans="1:49" s="1" customFormat="1" ht="15" customHeight="1">
      <c r="A26" s="80" t="s">
        <v>47</v>
      </c>
      <c r="B26" s="41"/>
      <c r="C26" s="42"/>
      <c r="D26" s="43"/>
      <c r="E26" s="43"/>
      <c r="F26" s="41"/>
      <c r="G26" s="42"/>
      <c r="H26" s="43"/>
      <c r="I26" s="43"/>
      <c r="J26" s="41"/>
      <c r="K26" s="42"/>
      <c r="L26" s="43"/>
      <c r="M26" s="44"/>
      <c r="N26" s="41"/>
      <c r="O26" s="42"/>
      <c r="P26" s="43"/>
      <c r="Q26" s="44"/>
      <c r="R26" s="41"/>
      <c r="S26" s="42"/>
      <c r="T26" s="43"/>
      <c r="U26" s="43"/>
      <c r="V26" s="41"/>
      <c r="W26" s="42"/>
      <c r="X26" s="43"/>
      <c r="Y26" s="43"/>
      <c r="Z26" s="41"/>
      <c r="AA26" s="42"/>
      <c r="AB26" s="43"/>
      <c r="AC26" s="43"/>
      <c r="AD26" s="41"/>
      <c r="AE26" s="42"/>
      <c r="AF26" s="43"/>
      <c r="AG26" s="44"/>
      <c r="AH26" s="41"/>
      <c r="AI26" s="42"/>
      <c r="AJ26" s="43"/>
      <c r="AK26" s="43"/>
      <c r="AL26" s="41"/>
      <c r="AM26" s="42"/>
      <c r="AN26" s="43"/>
      <c r="AO26" s="43"/>
      <c r="AP26" s="41"/>
      <c r="AQ26" s="42"/>
      <c r="AR26" s="43"/>
      <c r="AS26" s="43"/>
      <c r="AT26" s="41"/>
      <c r="AU26" s="42"/>
      <c r="AV26" s="43"/>
      <c r="AW26" s="44"/>
    </row>
    <row r="27" spans="1:49" s="1" customFormat="1" ht="15" customHeight="1">
      <c r="A27" s="85" t="s">
        <v>42</v>
      </c>
      <c r="B27" s="49">
        <f>D16</f>
        <v>2309.32</v>
      </c>
      <c r="C27" s="94">
        <v>0.3</v>
      </c>
      <c r="D27" s="34">
        <f>ROUND(B27*(1-C27),2)</f>
        <v>1616.52</v>
      </c>
      <c r="E27" s="70">
        <f>B27-D14</f>
        <v>2059.32</v>
      </c>
      <c r="F27" s="49">
        <f>H16</f>
        <v>2209.32</v>
      </c>
      <c r="G27" s="95">
        <f>C27</f>
        <v>0.3</v>
      </c>
      <c r="H27" s="34">
        <f>ROUND(F27*(1-G27),2)</f>
        <v>1546.52</v>
      </c>
      <c r="I27" s="70">
        <f>E27+F27-H14</f>
        <v>4018.6400000000003</v>
      </c>
      <c r="J27" s="49">
        <f>L16</f>
        <v>2109.32</v>
      </c>
      <c r="K27" s="95">
        <f>G27</f>
        <v>0.3</v>
      </c>
      <c r="L27" s="34">
        <f>ROUND(J27*(1-K27),2)</f>
        <v>1476.52</v>
      </c>
      <c r="M27" s="72">
        <f>I27+J27-L14</f>
        <v>5877.960000000001</v>
      </c>
      <c r="N27" s="49">
        <f>P16</f>
        <v>2059.32</v>
      </c>
      <c r="O27" s="95">
        <f>K27</f>
        <v>0.3</v>
      </c>
      <c r="P27" s="34">
        <f>ROUND(N27*(1-O27),2)</f>
        <v>1441.52</v>
      </c>
      <c r="Q27" s="72">
        <f>M27+N27-P14</f>
        <v>7687.280000000001</v>
      </c>
      <c r="R27" s="49">
        <f>T16</f>
        <v>2509.32</v>
      </c>
      <c r="S27" s="95">
        <f>O27</f>
        <v>0.3</v>
      </c>
      <c r="T27" s="34">
        <f>ROUND(R27*(1-S27),2)</f>
        <v>1756.52</v>
      </c>
      <c r="U27" s="70">
        <f>Q27+R27-T14</f>
        <v>9946.6</v>
      </c>
      <c r="V27" s="49">
        <f>X16</f>
        <v>2109.32</v>
      </c>
      <c r="W27" s="95">
        <f>S27</f>
        <v>0.3</v>
      </c>
      <c r="X27" s="34">
        <f>ROUND(V27*(1-W27),2)</f>
        <v>1476.52</v>
      </c>
      <c r="Y27" s="70">
        <f>U27+V27-X14</f>
        <v>11805.92</v>
      </c>
      <c r="Z27" s="49">
        <f>AB16</f>
        <v>2009.3200000000002</v>
      </c>
      <c r="AA27" s="95">
        <f>W27</f>
        <v>0.3</v>
      </c>
      <c r="AB27" s="34">
        <f>ROUND(Z27*(1-AA27),2)</f>
        <v>1406.52</v>
      </c>
      <c r="AC27" s="70">
        <f>Y27+Z27-AB14</f>
        <v>13565.24</v>
      </c>
      <c r="AD27" s="49">
        <f>AF16</f>
        <v>1789.45</v>
      </c>
      <c r="AE27" s="95">
        <f>AA27</f>
        <v>0.3</v>
      </c>
      <c r="AF27" s="34">
        <f>ROUND(AD27*(1-AE27),2)</f>
        <v>1252.62</v>
      </c>
      <c r="AG27" s="72">
        <f>AC27+AD27-AF14</f>
        <v>15104.69</v>
      </c>
      <c r="AH27" s="49">
        <f>AJ16</f>
        <v>1789.45</v>
      </c>
      <c r="AI27" s="95">
        <f>AE27</f>
        <v>0.3</v>
      </c>
      <c r="AJ27" s="34">
        <f>ROUND(AH27*(1-AI27),2)</f>
        <v>1252.62</v>
      </c>
      <c r="AK27" s="70">
        <f>AG27+AH27-AJ14</f>
        <v>16644.14</v>
      </c>
      <c r="AL27" s="49">
        <f>AN16</f>
        <v>1789.45</v>
      </c>
      <c r="AM27" s="95">
        <f>AI27</f>
        <v>0.3</v>
      </c>
      <c r="AN27" s="34">
        <f>ROUND(AL27*(1-AM27),2)</f>
        <v>1252.62</v>
      </c>
      <c r="AO27" s="70">
        <f>AK27+AL27-AN14</f>
        <v>18183.59</v>
      </c>
      <c r="AP27" s="49">
        <f>AR16</f>
        <v>1789.45</v>
      </c>
      <c r="AQ27" s="95">
        <f>AM27</f>
        <v>0.3</v>
      </c>
      <c r="AR27" s="34">
        <f>ROUND(AP27*(1-AQ27),2)</f>
        <v>1252.62</v>
      </c>
      <c r="AS27" s="70">
        <f>AO27+AP27-AR14</f>
        <v>19723.04</v>
      </c>
      <c r="AT27" s="49">
        <f>AV16</f>
        <v>1789.45</v>
      </c>
      <c r="AU27" s="95">
        <f>AQ27</f>
        <v>0.3</v>
      </c>
      <c r="AV27" s="34">
        <f>ROUND(AT27*(1-AU27),2)</f>
        <v>1252.62</v>
      </c>
      <c r="AW27" s="72">
        <f>AS27+AT27-AV14</f>
        <v>21262.49</v>
      </c>
    </row>
    <row r="28" spans="1:49" s="1" customFormat="1" ht="15" customHeight="1">
      <c r="A28" s="86" t="s">
        <v>41</v>
      </c>
      <c r="B28" s="29"/>
      <c r="C28" s="45"/>
      <c r="D28" s="38">
        <f>IF(OR(C27=0,$S$2=0),D27,MAX(D27,MIN(D25,B27)))</f>
        <v>1759.3200000000002</v>
      </c>
      <c r="E28" s="46">
        <f>D28</f>
        <v>1759.3200000000002</v>
      </c>
      <c r="F28" s="29"/>
      <c r="G28" s="45"/>
      <c r="H28" s="38">
        <f>IF(OR(G27=0,$S$2=0),H27,MAX(H27,MIN(H25,F27)))</f>
        <v>1759.3200000000002</v>
      </c>
      <c r="I28" s="46">
        <f>H28+E28</f>
        <v>3518.6400000000003</v>
      </c>
      <c r="J28" s="29"/>
      <c r="K28" s="45"/>
      <c r="L28" s="38">
        <f>IF(OR(K27=0,$S$2=0),L27,MAX(L27,MIN(L25,J27)))</f>
        <v>1759.3200000000002</v>
      </c>
      <c r="M28" s="50">
        <f>L28+I28</f>
        <v>5277.960000000001</v>
      </c>
      <c r="N28" s="29"/>
      <c r="O28" s="45"/>
      <c r="P28" s="38">
        <f>IF(OR(O27=0,$S$2=0),P27,MAX(P27,MIN(P25,N27)))</f>
        <v>1759.3200000000002</v>
      </c>
      <c r="Q28" s="50">
        <f>P28+M28</f>
        <v>7037.280000000001</v>
      </c>
      <c r="R28" s="29"/>
      <c r="S28" s="45"/>
      <c r="T28" s="38">
        <f>IF(OR(S27=0,$S$2=0),T27,MAX(T27,MIN(T25,R27)))</f>
        <v>1759.3200000000002</v>
      </c>
      <c r="U28" s="46">
        <f>T28+Q28</f>
        <v>8796.6</v>
      </c>
      <c r="V28" s="29"/>
      <c r="W28" s="45"/>
      <c r="X28" s="38">
        <f>IF(OR(W27=0,$S$2=0),X27,MAX(X27,MIN(X25,V27)))</f>
        <v>1759.3200000000002</v>
      </c>
      <c r="Y28" s="46">
        <f>X28+U28</f>
        <v>10555.92</v>
      </c>
      <c r="Z28" s="29"/>
      <c r="AA28" s="45"/>
      <c r="AB28" s="38">
        <f>IF(OR(AA27=0,$S$2=0),AB27,MAX(AB27,MIN(AB25,Z27)))</f>
        <v>1759.3200000000002</v>
      </c>
      <c r="AC28" s="46">
        <f>AB28+Y28</f>
        <v>12315.24</v>
      </c>
      <c r="AD28" s="29"/>
      <c r="AE28" s="45"/>
      <c r="AF28" s="38">
        <f>IF(OR(AE27=0,$S$2=0),AF27,MAX(AF27,MIN(AF25,AD27)))</f>
        <v>1539.45</v>
      </c>
      <c r="AG28" s="50">
        <f>AF28+AC28</f>
        <v>13854.69</v>
      </c>
      <c r="AH28" s="29"/>
      <c r="AI28" s="45"/>
      <c r="AJ28" s="38">
        <f>IF(OR(AI27=0,$S$2=0),AJ27,MAX(AJ27,MIN(AJ25,AH27)))</f>
        <v>1539.45</v>
      </c>
      <c r="AK28" s="46">
        <f>AJ28+AG28</f>
        <v>15394.140000000001</v>
      </c>
      <c r="AL28" s="29"/>
      <c r="AM28" s="45"/>
      <c r="AN28" s="38">
        <f>IF(OR(AM27=0,$S$2=0),AN27,MAX(AN27,MIN(AN25,AL27)))</f>
        <v>1539.45</v>
      </c>
      <c r="AO28" s="46">
        <f>AN28+AK28</f>
        <v>16933.59</v>
      </c>
      <c r="AP28" s="29"/>
      <c r="AQ28" s="45"/>
      <c r="AR28" s="38">
        <f>IF(OR(AQ27=0,$S$2=0),AR27,MAX(AR27,MIN(AR25,AP27)))</f>
        <v>1539.45</v>
      </c>
      <c r="AS28" s="46">
        <f>AR28+AO28</f>
        <v>18473.04</v>
      </c>
      <c r="AT28" s="29"/>
      <c r="AU28" s="45"/>
      <c r="AV28" s="38">
        <f>IF(OR(AU27=0,$S$2=0),AV27,MAX(AV27,MIN(AV25,AT27)))</f>
        <v>1539.45</v>
      </c>
      <c r="AW28" s="50">
        <f>AV28+AS28</f>
        <v>20012.49</v>
      </c>
    </row>
    <row r="29" spans="1:49" s="1" customFormat="1" ht="15" customHeight="1">
      <c r="A29" s="86" t="s">
        <v>46</v>
      </c>
      <c r="B29" s="37">
        <f>B17</f>
        <v>169</v>
      </c>
      <c r="C29" s="51">
        <f>C22</f>
        <v>10.15</v>
      </c>
      <c r="D29" s="38">
        <f>ROUND(B29*C29,2)</f>
        <v>1715.35</v>
      </c>
      <c r="E29" s="52">
        <f>D29</f>
        <v>1715.35</v>
      </c>
      <c r="F29" s="37">
        <f>F17</f>
        <v>169</v>
      </c>
      <c r="G29" s="51">
        <f>G22</f>
        <v>10.15</v>
      </c>
      <c r="H29" s="38">
        <f>ROUND((F29*G29),2)</f>
        <v>1715.35</v>
      </c>
      <c r="I29" s="52">
        <f>H29+E29</f>
        <v>3430.7</v>
      </c>
      <c r="J29" s="37">
        <f>J17</f>
        <v>169</v>
      </c>
      <c r="K29" s="51">
        <f>K22</f>
        <v>10.15</v>
      </c>
      <c r="L29" s="38">
        <f>ROUND((J29*K29),2)</f>
        <v>1715.35</v>
      </c>
      <c r="M29" s="53">
        <f>L29+I29</f>
        <v>5146.049999999999</v>
      </c>
      <c r="N29" s="37">
        <f>N17</f>
        <v>169</v>
      </c>
      <c r="O29" s="51">
        <f>O22</f>
        <v>10.15</v>
      </c>
      <c r="P29" s="38">
        <f>ROUND((N29*O29),2)</f>
        <v>1715.35</v>
      </c>
      <c r="Q29" s="53">
        <f>P29+M29</f>
        <v>6861.4</v>
      </c>
      <c r="R29" s="37">
        <f>R17</f>
        <v>169</v>
      </c>
      <c r="S29" s="51">
        <f>S22</f>
        <v>10.15</v>
      </c>
      <c r="T29" s="38">
        <f>ROUND((R29*S29),2)</f>
        <v>1715.35</v>
      </c>
      <c r="U29" s="52">
        <f>T29+Q29</f>
        <v>8576.75</v>
      </c>
      <c r="V29" s="37">
        <f>V17</f>
        <v>169</v>
      </c>
      <c r="W29" s="51">
        <f>W22</f>
        <v>10.15</v>
      </c>
      <c r="X29" s="38">
        <f>ROUND((V29*W29),2)</f>
        <v>1715.35</v>
      </c>
      <c r="Y29" s="52">
        <f>X29+U29</f>
        <v>10292.1</v>
      </c>
      <c r="Z29" s="37">
        <f>Z17</f>
        <v>169</v>
      </c>
      <c r="AA29" s="51">
        <f>AA22</f>
        <v>10.15</v>
      </c>
      <c r="AB29" s="38">
        <f>ROUND((Z29*AA29),2)</f>
        <v>1715.35</v>
      </c>
      <c r="AC29" s="52">
        <f>AB29+Y29</f>
        <v>12007.45</v>
      </c>
      <c r="AD29" s="37">
        <f>AD17</f>
        <v>151.67</v>
      </c>
      <c r="AE29" s="51">
        <f>AE22</f>
        <v>10.15</v>
      </c>
      <c r="AF29" s="38">
        <f>ROUND((AD29*AE29),2)</f>
        <v>1539.45</v>
      </c>
      <c r="AG29" s="53">
        <f>AF29+AC29</f>
        <v>13546.900000000001</v>
      </c>
      <c r="AH29" s="37">
        <f>AH17</f>
        <v>151.67</v>
      </c>
      <c r="AI29" s="51">
        <f>AI22</f>
        <v>10.15</v>
      </c>
      <c r="AJ29" s="38">
        <f>ROUND((AH29*AI29),2)</f>
        <v>1539.45</v>
      </c>
      <c r="AK29" s="52">
        <f>AJ29+AG29</f>
        <v>15086.350000000002</v>
      </c>
      <c r="AL29" s="37">
        <f>AL17</f>
        <v>151.67</v>
      </c>
      <c r="AM29" s="51">
        <f>AM22</f>
        <v>10.15</v>
      </c>
      <c r="AN29" s="38">
        <f>ROUND((AL29*AM29),2)</f>
        <v>1539.45</v>
      </c>
      <c r="AO29" s="52">
        <f>AN29+AK29</f>
        <v>16625.800000000003</v>
      </c>
      <c r="AP29" s="37">
        <f>AP17</f>
        <v>151.67</v>
      </c>
      <c r="AQ29" s="51">
        <f>AQ22</f>
        <v>10.15</v>
      </c>
      <c r="AR29" s="38">
        <f>ROUND((AP29*AQ29),2)</f>
        <v>1539.45</v>
      </c>
      <c r="AS29" s="52">
        <f>AR29+AO29</f>
        <v>18165.250000000004</v>
      </c>
      <c r="AT29" s="37">
        <f>AT17</f>
        <v>151.67</v>
      </c>
      <c r="AU29" s="51">
        <f>AU22</f>
        <v>10.15</v>
      </c>
      <c r="AV29" s="38">
        <f>ROUND((AT29*AU29),2)</f>
        <v>1539.45</v>
      </c>
      <c r="AW29" s="53">
        <f>AV29+AS29</f>
        <v>19704.700000000004</v>
      </c>
    </row>
    <row r="30" spans="1:49" s="1" customFormat="1" ht="15" customHeight="1">
      <c r="A30" s="81" t="s">
        <v>58</v>
      </c>
      <c r="B30" s="54">
        <f>E28</f>
        <v>1759.3200000000002</v>
      </c>
      <c r="C30" s="55">
        <f>ROUND(MIN(MAX((Coeff_T/0.6)*(1.6*(E29/B30)-1),0),Coeff_T)/CoeffCP,4)</f>
        <v>0.3029</v>
      </c>
      <c r="D30" s="56">
        <f aca="true" t="shared" si="0" ref="D30:D35">E30</f>
        <v>532.9</v>
      </c>
      <c r="E30" s="57">
        <f>ROUND(B30*C30,2)</f>
        <v>532.9</v>
      </c>
      <c r="F30" s="54">
        <f>I28</f>
        <v>3518.6400000000003</v>
      </c>
      <c r="G30" s="55">
        <f>ROUND(MIN(MAX((Coeff_T/0.6)*(1.6*(I29/F30)-1),0),Coeff_T)/CoeffCP,4)</f>
        <v>0.3029</v>
      </c>
      <c r="H30" s="56">
        <f aca="true" t="shared" si="1" ref="H30:H35">I30-E30</f>
        <v>532.9</v>
      </c>
      <c r="I30" s="57">
        <f>ROUND(F30*G30,2)</f>
        <v>1065.8</v>
      </c>
      <c r="J30" s="54">
        <f>M28</f>
        <v>5277.960000000001</v>
      </c>
      <c r="K30" s="55">
        <f>ROUND(MIN(MAX((Coeff_T/0.6)*(1.6*(M29/J30)-1),0),Coeff_T)/CoeffCP,4)</f>
        <v>0.3029</v>
      </c>
      <c r="L30" s="56">
        <f aca="true" t="shared" si="2" ref="L30:L35">M30-I30</f>
        <v>532.8900000000001</v>
      </c>
      <c r="M30" s="58">
        <f>ROUND(J30*K30,2)</f>
        <v>1598.69</v>
      </c>
      <c r="N30" s="54">
        <f>Q28</f>
        <v>7037.280000000001</v>
      </c>
      <c r="O30" s="55">
        <f>ROUND(MIN(MAX((Coeff_T/0.6)*(1.6*(Q29/N30)-1),0),Coeff_T)/CoeffCP,4)</f>
        <v>0.3029</v>
      </c>
      <c r="P30" s="56">
        <f aca="true" t="shared" si="3" ref="P30:P35">Q30-M30</f>
        <v>532.9000000000001</v>
      </c>
      <c r="Q30" s="58">
        <f>ROUND(N30*O30,2)</f>
        <v>2131.59</v>
      </c>
      <c r="R30" s="54">
        <f>U28</f>
        <v>8796.6</v>
      </c>
      <c r="S30" s="55">
        <f>ROUND(MIN(MAX((Coeff_T/0.6)*(1.6*(U29/R30)-1),0),Coeff_T)/CoeffCP,4)</f>
        <v>0.3029</v>
      </c>
      <c r="T30" s="56">
        <f aca="true" t="shared" si="4" ref="T30:T35">U30-Q30</f>
        <v>532.8999999999996</v>
      </c>
      <c r="U30" s="57">
        <f>ROUND(R30*S30,2)</f>
        <v>2664.49</v>
      </c>
      <c r="V30" s="54">
        <f>Y28</f>
        <v>10555.92</v>
      </c>
      <c r="W30" s="55">
        <f>ROUND(MIN(MAX((Coeff_T/0.6)*(1.6*(Y29/V30)-1),0),Coeff_T)/CoeffCP,4)</f>
        <v>0.3029</v>
      </c>
      <c r="X30" s="56">
        <f aca="true" t="shared" si="5" ref="X30:X35">Y30-U30</f>
        <v>532.9000000000001</v>
      </c>
      <c r="Y30" s="57">
        <f>ROUND(V30*W30,2)</f>
        <v>3197.39</v>
      </c>
      <c r="Z30" s="54">
        <f>AC28</f>
        <v>12315.24</v>
      </c>
      <c r="AA30" s="55">
        <f>ROUND(MIN(MAX((Coeff_T/0.6)*(1.6*(AC29/Z30)-1),0),Coeff_T)/CoeffCP,4)</f>
        <v>0.3029</v>
      </c>
      <c r="AB30" s="56">
        <f aca="true" t="shared" si="6" ref="AB30:AB35">AC30-Y30</f>
        <v>532.9000000000001</v>
      </c>
      <c r="AC30" s="57">
        <f>ROUND(Z30*AA30,2)</f>
        <v>3730.29</v>
      </c>
      <c r="AD30" s="54">
        <f>AG28</f>
        <v>13854.69</v>
      </c>
      <c r="AE30" s="55">
        <f>ROUND(MIN(MAX((Coeff_T/0.6)*(1.6*(AG29/AD30)-1),0),Coeff_T)/CoeffCP,4)</f>
        <v>0.3053</v>
      </c>
      <c r="AF30" s="56">
        <f aca="true" t="shared" si="7" ref="AF30:AF35">AG30-AC30</f>
        <v>499.5500000000002</v>
      </c>
      <c r="AG30" s="58">
        <f>ROUND(AD30*AE30,2)</f>
        <v>4229.84</v>
      </c>
      <c r="AH30" s="54">
        <f>AK28</f>
        <v>15394.140000000001</v>
      </c>
      <c r="AI30" s="55">
        <f>ROUND(MIN(MAX((Coeff_T/0.6)*(1.6*(AK29/AH30)-1),0),Coeff_T)/CoeffCP,4)</f>
        <v>0.3072</v>
      </c>
      <c r="AJ30" s="56">
        <f aca="true" t="shared" si="8" ref="AJ30:AJ35">AK30-AG30</f>
        <v>499.2399999999998</v>
      </c>
      <c r="AK30" s="57">
        <f>ROUND(AH30*AI30,2)</f>
        <v>4729.08</v>
      </c>
      <c r="AL30" s="54">
        <f>AO28</f>
        <v>16933.59</v>
      </c>
      <c r="AM30" s="55">
        <f>ROUND(MIN(MAX((Coeff_T/0.6)*(1.6*(AO29/AL30)-1),0),Coeff_T)/CoeffCP,4)</f>
        <v>0.3088</v>
      </c>
      <c r="AN30" s="56">
        <f aca="true" t="shared" si="9" ref="AN30:AN35">AO30-AK30</f>
        <v>500.0100000000002</v>
      </c>
      <c r="AO30" s="57">
        <f>ROUND(AL30*AM30,2)</f>
        <v>5229.09</v>
      </c>
      <c r="AP30" s="54">
        <f>AS28</f>
        <v>18473.04</v>
      </c>
      <c r="AQ30" s="55">
        <f>ROUND(MIN(MAX((Coeff_T/0.6)*(1.6*(AS29/AP30)-1),0),Coeff_T)/CoeffCP,4)</f>
        <v>0.3101</v>
      </c>
      <c r="AR30" s="56">
        <f aca="true" t="shared" si="10" ref="AR30:AR35">AS30-AO30</f>
        <v>499.39999999999964</v>
      </c>
      <c r="AS30" s="57">
        <f>ROUND(AP30*AQ30,2)</f>
        <v>5728.49</v>
      </c>
      <c r="AT30" s="54">
        <f>AW28</f>
        <v>20012.49</v>
      </c>
      <c r="AU30" s="55">
        <f>ROUND(MIN(MAX((Coeff_T/0.6)*(1.6*(AW29/AT30)-1),0),Coeff_T)/CoeffCP,4)</f>
        <v>0.3112</v>
      </c>
      <c r="AV30" s="56">
        <f aca="true" t="shared" si="11" ref="AV30:AV35">AW30-AS30</f>
        <v>499.40000000000055</v>
      </c>
      <c r="AW30" s="58">
        <f>ROUND(AT30*AU30,2)</f>
        <v>6227.89</v>
      </c>
    </row>
    <row r="31" spans="1:49" s="1" customFormat="1" ht="15" customHeight="1">
      <c r="A31" s="81" t="s">
        <v>59</v>
      </c>
      <c r="B31" s="71">
        <f>E27</f>
        <v>2059.32</v>
      </c>
      <c r="C31" s="55">
        <f>ROUND(MIN(MAX((Coeff_T/0.6)*(1.6*(E29/B31)-1),0),Coeff_T)/CoeffCP,4)</f>
        <v>0.18</v>
      </c>
      <c r="D31" s="56">
        <f t="shared" si="0"/>
        <v>370.68</v>
      </c>
      <c r="E31" s="57">
        <f>ROUND(B31*C31,2)</f>
        <v>370.68</v>
      </c>
      <c r="F31" s="71">
        <f>I27</f>
        <v>4018.6400000000003</v>
      </c>
      <c r="G31" s="55">
        <f>ROUND(MIN(MAX((Coeff_T/0.6)*(1.6*(I29/F31)-1),0),Coeff_T)/CoeffCP,4)</f>
        <v>0.1979</v>
      </c>
      <c r="H31" s="56">
        <f t="shared" si="1"/>
        <v>424.60999999999996</v>
      </c>
      <c r="I31" s="57">
        <f>ROUND(F31*G31,2)</f>
        <v>795.29</v>
      </c>
      <c r="J31" s="71">
        <f>M27</f>
        <v>5877.960000000001</v>
      </c>
      <c r="K31" s="55">
        <f>ROUND(MIN(MAX((Coeff_T/0.6)*(1.6*(M29/J31)-1),0),Coeff_T)/CoeffCP,4)</f>
        <v>0.2168</v>
      </c>
      <c r="L31" s="56">
        <f t="shared" si="2"/>
        <v>479.04999999999995</v>
      </c>
      <c r="M31" s="58">
        <f>ROUND(J31*K31,2)</f>
        <v>1274.34</v>
      </c>
      <c r="N31" s="71">
        <f>Q27</f>
        <v>7687.280000000001</v>
      </c>
      <c r="O31" s="55">
        <f>ROUND(MIN(MAX((Coeff_T/0.6)*(1.6*(Q29/N31)-1),0),Coeff_T)/CoeffCP,4)</f>
        <v>0.2315</v>
      </c>
      <c r="P31" s="56">
        <f t="shared" si="3"/>
        <v>505.27</v>
      </c>
      <c r="Q31" s="58">
        <f>ROUND(N31*O31,2)</f>
        <v>1779.61</v>
      </c>
      <c r="R31" s="71">
        <f>U27</f>
        <v>9946.6</v>
      </c>
      <c r="S31" s="55">
        <f>ROUND(MIN(MAX((Coeff_T/0.6)*(1.6*(U29/R31)-1),0),Coeff_T)/CoeffCP,4)</f>
        <v>0.2053</v>
      </c>
      <c r="T31" s="56">
        <f t="shared" si="4"/>
        <v>262.43000000000006</v>
      </c>
      <c r="U31" s="57">
        <f>ROUND(R31*S31,2)</f>
        <v>2042.04</v>
      </c>
      <c r="V31" s="71">
        <f>Y27</f>
        <v>11805.92</v>
      </c>
      <c r="W31" s="55">
        <f>ROUND(MIN(MAX((Coeff_T/0.6)*(1.6*(Y29/V31)-1),0),Coeff_T)/CoeffCP,4)</f>
        <v>0.2135</v>
      </c>
      <c r="X31" s="56">
        <f t="shared" si="5"/>
        <v>478.52</v>
      </c>
      <c r="Y31" s="57">
        <f>ROUND(V31*W31,2)</f>
        <v>2520.56</v>
      </c>
      <c r="Z31" s="71">
        <f>AC27</f>
        <v>13565.24</v>
      </c>
      <c r="AA31" s="55">
        <f>ROUND(MIN(MAX((Coeff_T/0.6)*(1.6*(AC29/Z31)-1),0),Coeff_T)/CoeffCP,4)</f>
        <v>0.2251</v>
      </c>
      <c r="AB31" s="56">
        <f t="shared" si="6"/>
        <v>532.98</v>
      </c>
      <c r="AC31" s="57">
        <f>ROUND(Z31*AA31,2)</f>
        <v>3053.54</v>
      </c>
      <c r="AD31" s="71">
        <f>AG27</f>
        <v>15104.69</v>
      </c>
      <c r="AE31" s="55">
        <f>ROUND(MIN(MAX((Coeff_T/0.6)*(1.6*(AG29/AD31)-1),0),Coeff_T)/CoeffCP,4)</f>
        <v>0.2353</v>
      </c>
      <c r="AF31" s="56">
        <f t="shared" si="7"/>
        <v>500.59000000000015</v>
      </c>
      <c r="AG31" s="58">
        <f>ROUND(AD31*AE31,2)</f>
        <v>3554.13</v>
      </c>
      <c r="AH31" s="71">
        <f>AK27</f>
        <v>16644.14</v>
      </c>
      <c r="AI31" s="55">
        <f>ROUND(MIN(MAX((Coeff_T/0.6)*(1.6*(AK29/AH31)-1),0),Coeff_T)/CoeffCP,4)</f>
        <v>0.2435</v>
      </c>
      <c r="AJ31" s="56">
        <f t="shared" si="8"/>
        <v>498.7199999999998</v>
      </c>
      <c r="AK31" s="57">
        <f>ROUND(AH31*AI31,2)</f>
        <v>4052.85</v>
      </c>
      <c r="AL31" s="71">
        <f>AO27</f>
        <v>18183.59</v>
      </c>
      <c r="AM31" s="55">
        <f>ROUND(MIN(MAX((Coeff_T/0.6)*(1.6*(AO29/AL31)-1),0),Coeff_T)/CoeffCP,4)</f>
        <v>0.2504</v>
      </c>
      <c r="AN31" s="56">
        <f t="shared" si="9"/>
        <v>500.32000000000016</v>
      </c>
      <c r="AO31" s="57">
        <f>ROUND(AL31*AM31,2)</f>
        <v>4553.17</v>
      </c>
      <c r="AP31" s="71">
        <f>AS27</f>
        <v>19723.04</v>
      </c>
      <c r="AQ31" s="55">
        <f>ROUND(MIN(MAX((Coeff_T/0.6)*(1.6*(AS29/AP31)-1),0),Coeff_T)/CoeffCP,4)</f>
        <v>0.2562</v>
      </c>
      <c r="AR31" s="56">
        <f t="shared" si="10"/>
        <v>499.8699999999999</v>
      </c>
      <c r="AS31" s="57">
        <f>ROUND(AP31*AQ31,2)</f>
        <v>5053.04</v>
      </c>
      <c r="AT31" s="71">
        <f>AW27</f>
        <v>21262.49</v>
      </c>
      <c r="AU31" s="55">
        <f>ROUND(MIN(MAX((Coeff_T/0.6)*(1.6*(AW29/AT31)-1),0),Coeff_T)/CoeffCP,4)</f>
        <v>0.2611</v>
      </c>
      <c r="AV31" s="56">
        <f t="shared" si="11"/>
        <v>498.60000000000036</v>
      </c>
      <c r="AW31" s="58">
        <f>ROUND(AT31*AU31,2)</f>
        <v>5551.64</v>
      </c>
    </row>
    <row r="32" spans="1:49" s="1" customFormat="1" ht="15" customHeight="1">
      <c r="A32" s="81" t="s">
        <v>60</v>
      </c>
      <c r="B32" s="76" t="str">
        <f>IF(E33=E32,"Réduct. plafonnée","")</f>
        <v>Réduct. plafonnée</v>
      </c>
      <c r="C32" s="73"/>
      <c r="D32" s="74">
        <f t="shared" si="0"/>
        <v>481.88</v>
      </c>
      <c r="E32" s="74">
        <f>ROUND(E31*1.3,2)</f>
        <v>481.88</v>
      </c>
      <c r="F32" s="76" t="str">
        <f>IF(I33=I32,"Réduct. plafonnée","")</f>
        <v>Réduct. plafonnée</v>
      </c>
      <c r="G32" s="73"/>
      <c r="H32" s="74">
        <f t="shared" si="1"/>
        <v>552.0000000000001</v>
      </c>
      <c r="I32" s="74">
        <f>ROUND(I31*1.3,2)</f>
        <v>1033.88</v>
      </c>
      <c r="J32" s="76">
        <f>IF(M33=M32,"Réduct. plafonnée","")</f>
      </c>
      <c r="K32" s="73"/>
      <c r="L32" s="74">
        <f t="shared" si="2"/>
        <v>622.76</v>
      </c>
      <c r="M32" s="75">
        <f>ROUND(M31*1.3,2)</f>
        <v>1656.64</v>
      </c>
      <c r="N32" s="76">
        <f>IF(Q33=Q32,"Réduct. plafonnée","")</f>
      </c>
      <c r="O32" s="73"/>
      <c r="P32" s="74">
        <f t="shared" si="3"/>
        <v>656.8499999999997</v>
      </c>
      <c r="Q32" s="75">
        <f>ROUND(Q31*1.3,2)</f>
        <v>2313.49</v>
      </c>
      <c r="R32" s="76" t="str">
        <f>IF(U33=U32,"Réduct. plafonnée","")</f>
        <v>Réduct. plafonnée</v>
      </c>
      <c r="S32" s="73"/>
      <c r="T32" s="74">
        <f t="shared" si="4"/>
        <v>341.1600000000003</v>
      </c>
      <c r="U32" s="74">
        <f>ROUND(U31*1.3,2)</f>
        <v>2654.65</v>
      </c>
      <c r="V32" s="76">
        <f>IF(Y33=Y32,"Réduct. plafonnée","")</f>
      </c>
      <c r="W32" s="73"/>
      <c r="X32" s="74">
        <f t="shared" si="5"/>
        <v>622.0799999999999</v>
      </c>
      <c r="Y32" s="74">
        <f>ROUND(Y31*1.3,2)</f>
        <v>3276.73</v>
      </c>
      <c r="Z32" s="76">
        <f>IF(AC33=AC32,"Réduct. plafonnée","")</f>
      </c>
      <c r="AA32" s="73"/>
      <c r="AB32" s="74">
        <f t="shared" si="6"/>
        <v>692.8699999999999</v>
      </c>
      <c r="AC32" s="74">
        <f>ROUND(AC31*1.3,2)</f>
        <v>3969.6</v>
      </c>
      <c r="AD32" s="76">
        <f>IF(AG33=AG32,"Réduct. plafonnée","")</f>
      </c>
      <c r="AE32" s="73"/>
      <c r="AF32" s="74">
        <f t="shared" si="7"/>
        <v>650.77</v>
      </c>
      <c r="AG32" s="75">
        <f>ROUND(AG31*1.3,2)</f>
        <v>4620.37</v>
      </c>
      <c r="AH32" s="76">
        <f>IF(AK33=AK32,"Réduct. plafonnée","")</f>
      </c>
      <c r="AI32" s="73"/>
      <c r="AJ32" s="74">
        <f t="shared" si="8"/>
        <v>648.3400000000001</v>
      </c>
      <c r="AK32" s="74">
        <f>ROUND(AK31*1.3,2)</f>
        <v>5268.71</v>
      </c>
      <c r="AL32" s="76">
        <f>IF(AO33=AO32,"Réduct. plafonnée","")</f>
      </c>
      <c r="AM32" s="73"/>
      <c r="AN32" s="74">
        <f t="shared" si="9"/>
        <v>650.4099999999999</v>
      </c>
      <c r="AO32" s="74">
        <f>ROUND(AO31*1.3,2)</f>
        <v>5919.12</v>
      </c>
      <c r="AP32" s="76">
        <f>IF(AS33=AS32,"Réduct. plafonnée","")</f>
      </c>
      <c r="AQ32" s="73"/>
      <c r="AR32" s="74">
        <f t="shared" si="10"/>
        <v>649.8299999999999</v>
      </c>
      <c r="AS32" s="74">
        <f>ROUND(AS31*1.3,2)</f>
        <v>6568.95</v>
      </c>
      <c r="AT32" s="76">
        <f>IF(AW33=AW32,"Réduct. plafonnée","")</f>
      </c>
      <c r="AU32" s="73"/>
      <c r="AV32" s="74">
        <f t="shared" si="11"/>
        <v>648.1800000000003</v>
      </c>
      <c r="AW32" s="75">
        <f>ROUND(AW31*1.3,2)</f>
        <v>7217.13</v>
      </c>
    </row>
    <row r="33" spans="1:49" s="1" customFormat="1" ht="15" customHeight="1">
      <c r="A33" s="85" t="s">
        <v>57</v>
      </c>
      <c r="B33" s="76" t="str">
        <f>IF(E33=E32,"   à 130% sans DFS","")</f>
        <v>   à 130% sans DFS</v>
      </c>
      <c r="C33" s="55"/>
      <c r="D33" s="56">
        <f t="shared" si="0"/>
        <v>481.88</v>
      </c>
      <c r="E33" s="57">
        <f>MIN(E30,E32)</f>
        <v>481.88</v>
      </c>
      <c r="F33" s="77" t="str">
        <f>IF(I33=I32,"   à 130% sans DFS","")</f>
        <v>   à 130% sans DFS</v>
      </c>
      <c r="G33" s="55"/>
      <c r="H33" s="56">
        <f t="shared" si="1"/>
        <v>552.0000000000001</v>
      </c>
      <c r="I33" s="57">
        <f>MIN(I30,I32)</f>
        <v>1033.88</v>
      </c>
      <c r="J33" s="77">
        <f>IF(M33=M32,"   à 130% sans DFS","")</f>
      </c>
      <c r="K33" s="55"/>
      <c r="L33" s="56">
        <f t="shared" si="2"/>
        <v>564.81</v>
      </c>
      <c r="M33" s="58">
        <f>MIN(M30,M32)</f>
        <v>1598.69</v>
      </c>
      <c r="N33" s="77">
        <f>IF(Q33=Q32,"   à 130% sans DFS","")</f>
      </c>
      <c r="O33" s="55"/>
      <c r="P33" s="56">
        <f t="shared" si="3"/>
        <v>532.9000000000001</v>
      </c>
      <c r="Q33" s="58">
        <f>MIN(Q30,Q32)</f>
        <v>2131.59</v>
      </c>
      <c r="R33" s="77" t="str">
        <f>IF(U33=U32,"   à 130% sans DFS","")</f>
        <v>   à 130% sans DFS</v>
      </c>
      <c r="S33" s="55"/>
      <c r="T33" s="56">
        <f t="shared" si="4"/>
        <v>523.06</v>
      </c>
      <c r="U33" s="57">
        <f>MIN(U30,U32)</f>
        <v>2654.65</v>
      </c>
      <c r="V33" s="77">
        <f>IF(Y33=Y32,"   à 130% sans DFS","")</f>
      </c>
      <c r="W33" s="55"/>
      <c r="X33" s="56">
        <f t="shared" si="5"/>
        <v>542.7399999999998</v>
      </c>
      <c r="Y33" s="57">
        <f>MIN(Y30,Y32)</f>
        <v>3197.39</v>
      </c>
      <c r="Z33" s="77">
        <f>IF(AC33=AC32,"   à 130% sans DFS","")</f>
      </c>
      <c r="AA33" s="55"/>
      <c r="AB33" s="56">
        <f t="shared" si="6"/>
        <v>532.9000000000001</v>
      </c>
      <c r="AC33" s="57">
        <f>MIN(AC30,AC32)</f>
        <v>3730.29</v>
      </c>
      <c r="AD33" s="77">
        <f>IF(AG33=AG32,"   à 130% sans DFS","")</f>
      </c>
      <c r="AE33" s="55"/>
      <c r="AF33" s="56">
        <f t="shared" si="7"/>
        <v>499.5500000000002</v>
      </c>
      <c r="AG33" s="58">
        <f>MIN(AG30,AG32)</f>
        <v>4229.84</v>
      </c>
      <c r="AH33" s="77">
        <f>IF(AK33=AK32,"   à 130% sans DFS","")</f>
      </c>
      <c r="AI33" s="55"/>
      <c r="AJ33" s="56">
        <f t="shared" si="8"/>
        <v>499.2399999999998</v>
      </c>
      <c r="AK33" s="57">
        <f>MIN(AK30,AK32)</f>
        <v>4729.08</v>
      </c>
      <c r="AL33" s="77">
        <f>IF(AO33=AO32,"   à 130% sans DFS","")</f>
      </c>
      <c r="AM33" s="55"/>
      <c r="AN33" s="56">
        <f t="shared" si="9"/>
        <v>500.0100000000002</v>
      </c>
      <c r="AO33" s="57">
        <f>MIN(AO30,AO32)</f>
        <v>5229.09</v>
      </c>
      <c r="AP33" s="77">
        <f>IF(AS33=AS32,"   à 130% sans DFS","")</f>
      </c>
      <c r="AQ33" s="55"/>
      <c r="AR33" s="56">
        <f t="shared" si="10"/>
        <v>499.39999999999964</v>
      </c>
      <c r="AS33" s="57">
        <f>MIN(AS30,AS32)</f>
        <v>5728.49</v>
      </c>
      <c r="AT33" s="77">
        <f>IF(AW33=AW32,"   à 130% sans DFS","")</f>
      </c>
      <c r="AU33" s="55"/>
      <c r="AV33" s="56">
        <f t="shared" si="11"/>
        <v>499.40000000000055</v>
      </c>
      <c r="AW33" s="58">
        <f>MIN(AW30,AW32)</f>
        <v>6227.89</v>
      </c>
    </row>
    <row r="34" spans="1:49" s="1" customFormat="1" ht="15" customHeight="1">
      <c r="A34" s="86" t="s">
        <v>44</v>
      </c>
      <c r="B34" s="29"/>
      <c r="C34" s="62">
        <f>ROUND(C30*(Coeff_T-PartAA)/Coeff_T,4)</f>
        <v>0.2468</v>
      </c>
      <c r="D34" s="60">
        <f t="shared" si="0"/>
        <v>392.63</v>
      </c>
      <c r="E34" s="58">
        <f>ROUND(E33*(Coeff_T-PartAA)/Coeff_T,2)</f>
        <v>392.63</v>
      </c>
      <c r="F34" s="61"/>
      <c r="G34" s="59">
        <f>ROUND(G30*(Coeff_T-PartAA)/Coeff_T,4)</f>
        <v>0.2468</v>
      </c>
      <c r="H34" s="60">
        <f t="shared" si="1"/>
        <v>449.77</v>
      </c>
      <c r="I34" s="58">
        <f>ROUND(I33*(Coeff_T-PartAA)/Coeff_T,2)</f>
        <v>842.4</v>
      </c>
      <c r="J34" s="61"/>
      <c r="K34" s="59">
        <f>ROUND(K30*(Coeff_T-PartAA)/Coeff_T,4)</f>
        <v>0.2468</v>
      </c>
      <c r="L34" s="60">
        <f t="shared" si="2"/>
        <v>460.19999999999993</v>
      </c>
      <c r="M34" s="58">
        <f>ROUND(M33*(Coeff_T-PartAA)/Coeff_T,2)</f>
        <v>1302.6</v>
      </c>
      <c r="N34" s="61"/>
      <c r="O34" s="59">
        <f>ROUND(O30*(Coeff_T-PartAA)/Coeff_T,4)</f>
        <v>0.2468</v>
      </c>
      <c r="P34" s="60">
        <f t="shared" si="3"/>
        <v>434.20000000000005</v>
      </c>
      <c r="Q34" s="58">
        <f>ROUND(Q33*(Coeff_T-PartAA)/Coeff_T,2)</f>
        <v>1736.8</v>
      </c>
      <c r="R34" s="61"/>
      <c r="S34" s="59">
        <f>ROUND(S30*(Coeff_T-PartAA)/Coeff_T,4)</f>
        <v>0.2468</v>
      </c>
      <c r="T34" s="60">
        <f t="shared" si="4"/>
        <v>426.1899999999998</v>
      </c>
      <c r="U34" s="58">
        <f>ROUND(U33*(Coeff_T-PartAA)/Coeff_T,2)</f>
        <v>2162.99</v>
      </c>
      <c r="V34" s="61"/>
      <c r="W34" s="59">
        <f>ROUND(W30*(Coeff_T-PartAA)/Coeff_T,4)</f>
        <v>0.2468</v>
      </c>
      <c r="X34" s="60">
        <f t="shared" si="5"/>
        <v>442.22000000000025</v>
      </c>
      <c r="Y34" s="58">
        <f>ROUND(Y33*(Coeff_T-PartAA)/Coeff_T,2)</f>
        <v>2605.21</v>
      </c>
      <c r="Z34" s="61"/>
      <c r="AA34" s="59">
        <f>ROUND(AA30*(Coeff_T-PartAA)/Coeff_T,4)</f>
        <v>0.2468</v>
      </c>
      <c r="AB34" s="60">
        <f t="shared" si="6"/>
        <v>434.1999999999998</v>
      </c>
      <c r="AC34" s="58">
        <f>ROUND(AC33*(Coeff_T-PartAA)/Coeff_T,2)</f>
        <v>3039.41</v>
      </c>
      <c r="AD34" s="61"/>
      <c r="AE34" s="59">
        <f>ROUND(AE30*(Coeff_T-PartAA)/Coeff_T,4)</f>
        <v>0.2488</v>
      </c>
      <c r="AF34" s="60">
        <f t="shared" si="7"/>
        <v>407.0300000000002</v>
      </c>
      <c r="AG34" s="58">
        <f>ROUND(AG33*(Coeff_T-PartAA)/Coeff_T,2)</f>
        <v>3446.44</v>
      </c>
      <c r="AH34" s="61"/>
      <c r="AI34" s="59">
        <f>ROUND(AI30*(Coeff_T-PartAA)/Coeff_T,4)</f>
        <v>0.2503</v>
      </c>
      <c r="AJ34" s="60">
        <f t="shared" si="8"/>
        <v>406.77999999999975</v>
      </c>
      <c r="AK34" s="58">
        <f>ROUND(AK33*(Coeff_T-PartAA)/Coeff_T,2)</f>
        <v>3853.22</v>
      </c>
      <c r="AL34" s="61"/>
      <c r="AM34" s="59">
        <f>ROUND(AM30*(Coeff_T-PartAA)/Coeff_T,4)</f>
        <v>0.2516</v>
      </c>
      <c r="AN34" s="60">
        <f t="shared" si="9"/>
        <v>407.4000000000001</v>
      </c>
      <c r="AO34" s="58">
        <f>ROUND(AO33*(Coeff_T-PartAA)/Coeff_T,2)</f>
        <v>4260.62</v>
      </c>
      <c r="AP34" s="61"/>
      <c r="AQ34" s="59">
        <f>ROUND(AQ30*(Coeff_T-PartAA)/Coeff_T,4)</f>
        <v>0.2527</v>
      </c>
      <c r="AR34" s="60">
        <f t="shared" si="10"/>
        <v>406.90999999999985</v>
      </c>
      <c r="AS34" s="58">
        <f>ROUND(AS33*(Coeff_T-PartAA)/Coeff_T,2)</f>
        <v>4667.53</v>
      </c>
      <c r="AT34" s="61"/>
      <c r="AU34" s="59">
        <f>ROUND(AU30*(Coeff_T-PartAA)/Coeff_T,4)</f>
        <v>0.2536</v>
      </c>
      <c r="AV34" s="60">
        <f t="shared" si="11"/>
        <v>406.90000000000055</v>
      </c>
      <c r="AW34" s="58">
        <f>ROUND(AW33*(Coeff_T-PartAA)/Coeff_T,2)</f>
        <v>5074.43</v>
      </c>
    </row>
    <row r="35" spans="1:49" s="1" customFormat="1" ht="15" customHeight="1" thickBot="1">
      <c r="A35" s="87" t="s">
        <v>45</v>
      </c>
      <c r="B35" s="88"/>
      <c r="C35" s="89">
        <f>C30-C34</f>
        <v>0.05610000000000001</v>
      </c>
      <c r="D35" s="90">
        <f t="shared" si="0"/>
        <v>89.25</v>
      </c>
      <c r="E35" s="91">
        <f>E33-E34</f>
        <v>89.25</v>
      </c>
      <c r="F35" s="92"/>
      <c r="G35" s="93">
        <f>G30-G34</f>
        <v>0.05610000000000001</v>
      </c>
      <c r="H35" s="90">
        <f t="shared" si="1"/>
        <v>102.23000000000013</v>
      </c>
      <c r="I35" s="91">
        <f>I33-I34</f>
        <v>191.48000000000013</v>
      </c>
      <c r="J35" s="92"/>
      <c r="K35" s="93">
        <f>K30-K34</f>
        <v>0.05610000000000001</v>
      </c>
      <c r="L35" s="90">
        <f t="shared" si="2"/>
        <v>104.61000000000001</v>
      </c>
      <c r="M35" s="91">
        <f>M33-M34</f>
        <v>296.09000000000015</v>
      </c>
      <c r="N35" s="92"/>
      <c r="O35" s="93">
        <f>O30-O34</f>
        <v>0.05610000000000001</v>
      </c>
      <c r="P35" s="90">
        <f t="shared" si="3"/>
        <v>98.70000000000005</v>
      </c>
      <c r="Q35" s="91">
        <f>Q33-Q34</f>
        <v>394.7900000000002</v>
      </c>
      <c r="R35" s="92"/>
      <c r="S35" s="93">
        <f>S30-S34</f>
        <v>0.05610000000000001</v>
      </c>
      <c r="T35" s="90">
        <f t="shared" si="4"/>
        <v>96.87000000000012</v>
      </c>
      <c r="U35" s="91">
        <f>U33-U34</f>
        <v>491.6600000000003</v>
      </c>
      <c r="V35" s="92"/>
      <c r="W35" s="93">
        <f>W30-W34</f>
        <v>0.05610000000000001</v>
      </c>
      <c r="X35" s="90">
        <f t="shared" si="5"/>
        <v>100.51999999999953</v>
      </c>
      <c r="Y35" s="91">
        <f>Y33-Y34</f>
        <v>592.1799999999998</v>
      </c>
      <c r="Z35" s="92"/>
      <c r="AA35" s="93">
        <f>AA30-AA34</f>
        <v>0.05610000000000001</v>
      </c>
      <c r="AB35" s="90">
        <f t="shared" si="6"/>
        <v>98.70000000000027</v>
      </c>
      <c r="AC35" s="91">
        <f>AC33-AC34</f>
        <v>690.8800000000001</v>
      </c>
      <c r="AD35" s="92"/>
      <c r="AE35" s="93">
        <f>AE30-AE34</f>
        <v>0.05650000000000002</v>
      </c>
      <c r="AF35" s="90">
        <f t="shared" si="7"/>
        <v>92.51999999999998</v>
      </c>
      <c r="AG35" s="91">
        <f>AG33-AG34</f>
        <v>783.4000000000001</v>
      </c>
      <c r="AH35" s="92"/>
      <c r="AI35" s="93">
        <f>AI30-AI34</f>
        <v>0.05689999999999995</v>
      </c>
      <c r="AJ35" s="90">
        <f t="shared" si="8"/>
        <v>92.46000000000004</v>
      </c>
      <c r="AK35" s="91">
        <f>AK33-AK34</f>
        <v>875.8600000000001</v>
      </c>
      <c r="AL35" s="92"/>
      <c r="AM35" s="93">
        <f>AM30-AM34</f>
        <v>0.05720000000000003</v>
      </c>
      <c r="AN35" s="90">
        <f t="shared" si="9"/>
        <v>92.61000000000013</v>
      </c>
      <c r="AO35" s="91">
        <f>AO33-AO34</f>
        <v>968.4700000000003</v>
      </c>
      <c r="AP35" s="92"/>
      <c r="AQ35" s="93">
        <f>AQ30-AQ34</f>
        <v>0.05740000000000001</v>
      </c>
      <c r="AR35" s="90">
        <f t="shared" si="10"/>
        <v>92.48999999999978</v>
      </c>
      <c r="AS35" s="91">
        <f>AS33-AS34</f>
        <v>1060.96</v>
      </c>
      <c r="AT35" s="92"/>
      <c r="AU35" s="93">
        <f>AU30-AU34</f>
        <v>0.057599999999999985</v>
      </c>
      <c r="AV35" s="90">
        <f t="shared" si="11"/>
        <v>92.5</v>
      </c>
      <c r="AW35" s="91">
        <f>AW33-AW34</f>
        <v>1153.46</v>
      </c>
    </row>
    <row r="36" spans="1:49" ht="12.75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8"/>
      <c r="AO36" s="18"/>
      <c r="AP36" s="18"/>
      <c r="AQ36" s="18"/>
      <c r="AR36" s="18"/>
      <c r="AS36" s="18"/>
      <c r="AT36" s="18"/>
      <c r="AU36" s="18"/>
      <c r="AV36" s="18"/>
      <c r="AW36" s="18"/>
    </row>
    <row r="37" spans="1:2" ht="12.75">
      <c r="A37" s="67" t="s">
        <v>50</v>
      </c>
      <c r="B37" s="65" t="s">
        <v>51</v>
      </c>
    </row>
    <row r="38" spans="1:2" ht="12.75">
      <c r="A38" s="65"/>
      <c r="B38" s="65" t="s">
        <v>52</v>
      </c>
    </row>
    <row r="39" spans="1:2" ht="12.75">
      <c r="A39" s="68" t="s">
        <v>53</v>
      </c>
      <c r="B39" s="63" t="s">
        <v>54</v>
      </c>
    </row>
    <row r="40" ht="12.75">
      <c r="B40" s="64"/>
    </row>
    <row r="41" spans="1:2" ht="12.75">
      <c r="A41" s="69" t="s">
        <v>55</v>
      </c>
      <c r="B41" s="66" t="s">
        <v>49</v>
      </c>
    </row>
  </sheetData>
  <sheetProtection sheet="1" selectLockedCells="1"/>
  <mergeCells count="19">
    <mergeCell ref="A1:AA1"/>
    <mergeCell ref="K2:N2"/>
    <mergeCell ref="K3:N3"/>
    <mergeCell ref="K4:N4"/>
    <mergeCell ref="R4:W4"/>
    <mergeCell ref="AT5:AW5"/>
    <mergeCell ref="V5:Y5"/>
    <mergeCell ref="Z5:AC5"/>
    <mergeCell ref="AD5:AG5"/>
    <mergeCell ref="AH5:AK5"/>
    <mergeCell ref="Q2:R2"/>
    <mergeCell ref="Q3:R3"/>
    <mergeCell ref="AL5:AO5"/>
    <mergeCell ref="AP5:AS5"/>
    <mergeCell ref="B5:E5"/>
    <mergeCell ref="F5:I5"/>
    <mergeCell ref="J5:M5"/>
    <mergeCell ref="N5:Q5"/>
    <mergeCell ref="R5:U5"/>
  </mergeCells>
  <conditionalFormatting sqref="A1:H1 K2 K4 H2:H4 J1:AA1 O4:R4 A2:F4 X4:AA4 S2:Z2 S3:AA3 O2:Q3">
    <cfRule type="expression" priority="3" dxfId="0" stopIfTrue="1">
      <formula>CELL("protege",A1)=0</formula>
    </cfRule>
  </conditionalFormatting>
  <conditionalFormatting sqref="K3">
    <cfRule type="expression" priority="2" dxfId="0" stopIfTrue="1">
      <formula>CELL("protege",K3)=0</formula>
    </cfRule>
  </conditionalFormatting>
  <conditionalFormatting sqref="I1:I4">
    <cfRule type="expression" priority="1" dxfId="0" stopIfTrue="1">
      <formula>CELL("protege",I1)=0</formula>
    </cfRule>
  </conditionalFormatting>
  <printOptions horizontalCentered="1"/>
  <pageMargins left="0.3937007874015748" right="0.1968503937007874" top="0.984251968503937" bottom="0.7874015748031497" header="0.3937007874015748" footer="0.5118110236220472"/>
  <pageSetup fitToHeight="0" fitToWidth="3" horizontalDpi="300" verticalDpi="300" orientation="landscape" paperSize="9" scale="85" r:id="rId3"/>
  <headerFooter alignWithMargins="0">
    <oddHeader>&amp;R&amp;"Arial,Gras"&amp;12&amp;A</oddHeader>
  </headerFooter>
  <colBreaks count="1" manualBreakCount="1">
    <brk id="17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41"/>
  <sheetViews>
    <sheetView zoomScalePageLayoutView="0" workbookViewId="0" topLeftCell="A1">
      <pane xSplit="1" ySplit="6" topLeftCell="B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V12" sqref="AV12"/>
    </sheetView>
  </sheetViews>
  <sheetFormatPr defaultColWidth="11.421875" defaultRowHeight="12.75"/>
  <cols>
    <col min="1" max="1" width="39.421875" style="0" customWidth="1"/>
    <col min="2" max="2" width="8.28125" style="5" customWidth="1"/>
    <col min="3" max="3" width="6.7109375" style="5" customWidth="1"/>
    <col min="4" max="6" width="8.28125" style="5" customWidth="1"/>
    <col min="7" max="7" width="6.7109375" style="5" customWidth="1"/>
    <col min="8" max="10" width="8.28125" style="5" customWidth="1"/>
    <col min="11" max="11" width="6.7109375" style="5" customWidth="1"/>
    <col min="12" max="14" width="8.28125" style="5" customWidth="1"/>
    <col min="15" max="15" width="6.7109375" style="5" customWidth="1"/>
    <col min="16" max="18" width="8.28125" style="5" customWidth="1"/>
    <col min="19" max="19" width="6.7109375" style="5" customWidth="1"/>
    <col min="20" max="22" width="8.28125" style="5" customWidth="1"/>
    <col min="23" max="23" width="6.7109375" style="5" customWidth="1"/>
    <col min="24" max="26" width="8.28125" style="5" customWidth="1"/>
    <col min="27" max="27" width="6.7109375" style="5" customWidth="1"/>
    <col min="28" max="30" width="8.28125" style="5" customWidth="1"/>
    <col min="31" max="31" width="6.7109375" style="5" customWidth="1"/>
    <col min="32" max="34" width="8.28125" style="5" customWidth="1"/>
    <col min="35" max="35" width="6.7109375" style="5" customWidth="1"/>
    <col min="36" max="38" width="8.28125" style="5" customWidth="1"/>
    <col min="39" max="39" width="6.7109375" style="5" customWidth="1"/>
    <col min="40" max="42" width="8.28125" style="0" customWidth="1"/>
    <col min="43" max="43" width="6.7109375" style="0" customWidth="1"/>
    <col min="44" max="46" width="8.28125" style="0" customWidth="1"/>
    <col min="47" max="47" width="6.7109375" style="0" customWidth="1"/>
    <col min="48" max="49" width="8.28125" style="0" customWidth="1"/>
  </cols>
  <sheetData>
    <row r="1" spans="1:27" s="7" customFormat="1" ht="30" customHeight="1">
      <c r="A1" s="152" t="s">
        <v>66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</row>
    <row r="2" spans="1:26" s="7" customFormat="1" ht="18" customHeight="1">
      <c r="A2" s="8"/>
      <c r="B2" s="10" t="s">
        <v>40</v>
      </c>
      <c r="C2" s="10" t="s">
        <v>30</v>
      </c>
      <c r="D2" s="10" t="s">
        <v>31</v>
      </c>
      <c r="E2" s="10" t="s">
        <v>32</v>
      </c>
      <c r="F2" s="10"/>
      <c r="H2" s="10" t="s">
        <v>33</v>
      </c>
      <c r="I2" s="10"/>
      <c r="K2" s="154" t="s">
        <v>34</v>
      </c>
      <c r="L2" s="154"/>
      <c r="M2" s="154"/>
      <c r="N2" s="154"/>
      <c r="O2" s="11">
        <v>0.3246</v>
      </c>
      <c r="P2" s="9"/>
      <c r="Q2" s="145" t="s">
        <v>61</v>
      </c>
      <c r="R2" s="145"/>
      <c r="S2" s="14">
        <v>1</v>
      </c>
      <c r="T2" s="9"/>
      <c r="U2" s="9"/>
      <c r="V2" s="9"/>
      <c r="W2" s="9"/>
      <c r="X2" s="9"/>
      <c r="Y2" s="12" t="s">
        <v>65</v>
      </c>
      <c r="Z2" s="10"/>
    </row>
    <row r="3" spans="1:27" s="7" customFormat="1" ht="18" customHeight="1">
      <c r="A3" s="16" t="s">
        <v>35</v>
      </c>
      <c r="B3" s="11">
        <v>4.72</v>
      </c>
      <c r="C3" s="11">
        <v>1.29</v>
      </c>
      <c r="D3" s="11">
        <f>B3+C3</f>
        <v>6.01</v>
      </c>
      <c r="E3" s="11">
        <f>ROUND(D3/100,4)</f>
        <v>0.0601</v>
      </c>
      <c r="F3" s="11"/>
      <c r="H3" s="9"/>
      <c r="I3" s="11"/>
      <c r="K3" s="155" t="s">
        <v>36</v>
      </c>
      <c r="L3" s="155"/>
      <c r="M3" s="155"/>
      <c r="N3" s="155"/>
      <c r="O3" s="13">
        <f>O2-E3+MIN(E4,E3)+(H4-0.5)/100</f>
        <v>0.3246</v>
      </c>
      <c r="P3" s="9"/>
      <c r="Q3" s="145" t="s">
        <v>37</v>
      </c>
      <c r="R3" s="145"/>
      <c r="S3" s="14">
        <v>1</v>
      </c>
      <c r="T3" s="9"/>
      <c r="U3" s="9"/>
      <c r="V3" s="9"/>
      <c r="W3" s="9"/>
      <c r="X3" s="9"/>
      <c r="Y3" s="9"/>
      <c r="Z3" s="9"/>
      <c r="AA3" s="9"/>
    </row>
    <row r="4" spans="1:27" s="7" customFormat="1" ht="18" customHeight="1" thickBot="1">
      <c r="A4" s="17" t="s">
        <v>38</v>
      </c>
      <c r="B4" s="14">
        <v>4.72</v>
      </c>
      <c r="C4" s="11">
        <v>1.29</v>
      </c>
      <c r="D4" s="11">
        <f>B4+C4</f>
        <v>6.01</v>
      </c>
      <c r="E4" s="11">
        <f>ROUND(D4/100,4)</f>
        <v>0.0601</v>
      </c>
      <c r="F4" s="11"/>
      <c r="H4" s="14">
        <v>0.5</v>
      </c>
      <c r="I4" s="11"/>
      <c r="K4" s="156" t="s">
        <v>39</v>
      </c>
      <c r="L4" s="156"/>
      <c r="M4" s="156"/>
      <c r="N4" s="156"/>
      <c r="O4" s="13">
        <f>MIN(E4,E3)</f>
        <v>0.0601</v>
      </c>
      <c r="P4" s="15"/>
      <c r="Q4" s="15"/>
      <c r="R4" s="157"/>
      <c r="S4" s="157"/>
      <c r="T4" s="157"/>
      <c r="U4" s="157"/>
      <c r="V4" s="157"/>
      <c r="W4" s="157"/>
      <c r="X4" s="9"/>
      <c r="Y4" s="6"/>
      <c r="Z4" s="6"/>
      <c r="AA4" s="6"/>
    </row>
    <row r="5" spans="1:49" ht="12.75">
      <c r="A5" s="78"/>
      <c r="B5" s="149" t="s">
        <v>12</v>
      </c>
      <c r="C5" s="150"/>
      <c r="D5" s="150"/>
      <c r="E5" s="151"/>
      <c r="F5" s="146" t="s">
        <v>13</v>
      </c>
      <c r="G5" s="147"/>
      <c r="H5" s="147"/>
      <c r="I5" s="148"/>
      <c r="J5" s="146" t="s">
        <v>15</v>
      </c>
      <c r="K5" s="147"/>
      <c r="L5" s="147"/>
      <c r="M5" s="148"/>
      <c r="N5" s="146" t="s">
        <v>16</v>
      </c>
      <c r="O5" s="147"/>
      <c r="P5" s="147"/>
      <c r="Q5" s="148"/>
      <c r="R5" s="146" t="s">
        <v>17</v>
      </c>
      <c r="S5" s="147"/>
      <c r="T5" s="147"/>
      <c r="U5" s="148"/>
      <c r="V5" s="146" t="s">
        <v>18</v>
      </c>
      <c r="W5" s="147"/>
      <c r="X5" s="147"/>
      <c r="Y5" s="148"/>
      <c r="Z5" s="146" t="s">
        <v>19</v>
      </c>
      <c r="AA5" s="147"/>
      <c r="AB5" s="147"/>
      <c r="AC5" s="148"/>
      <c r="AD5" s="146" t="s">
        <v>20</v>
      </c>
      <c r="AE5" s="147"/>
      <c r="AF5" s="147"/>
      <c r="AG5" s="148"/>
      <c r="AH5" s="146" t="s">
        <v>21</v>
      </c>
      <c r="AI5" s="147"/>
      <c r="AJ5" s="147"/>
      <c r="AK5" s="148"/>
      <c r="AL5" s="146" t="s">
        <v>22</v>
      </c>
      <c r="AM5" s="147"/>
      <c r="AN5" s="147"/>
      <c r="AO5" s="148"/>
      <c r="AP5" s="146" t="s">
        <v>23</v>
      </c>
      <c r="AQ5" s="147"/>
      <c r="AR5" s="147"/>
      <c r="AS5" s="148"/>
      <c r="AT5" s="146" t="s">
        <v>24</v>
      </c>
      <c r="AU5" s="147"/>
      <c r="AV5" s="147"/>
      <c r="AW5" s="148"/>
    </row>
    <row r="6" spans="1:49" s="1" customFormat="1" ht="21.75" customHeight="1">
      <c r="A6" s="79" t="s">
        <v>0</v>
      </c>
      <c r="B6" s="2" t="s">
        <v>8</v>
      </c>
      <c r="C6" s="3" t="s">
        <v>9</v>
      </c>
      <c r="D6" s="3" t="s">
        <v>10</v>
      </c>
      <c r="E6" s="3" t="s">
        <v>43</v>
      </c>
      <c r="F6" s="2" t="s">
        <v>8</v>
      </c>
      <c r="G6" s="3" t="s">
        <v>9</v>
      </c>
      <c r="H6" s="3" t="s">
        <v>10</v>
      </c>
      <c r="I6" s="3" t="s">
        <v>43</v>
      </c>
      <c r="J6" s="2" t="s">
        <v>8</v>
      </c>
      <c r="K6" s="3" t="s">
        <v>9</v>
      </c>
      <c r="L6" s="3" t="s">
        <v>10</v>
      </c>
      <c r="M6" s="3" t="s">
        <v>43</v>
      </c>
      <c r="N6" s="2" t="s">
        <v>8</v>
      </c>
      <c r="O6" s="3" t="s">
        <v>9</v>
      </c>
      <c r="P6" s="3" t="s">
        <v>10</v>
      </c>
      <c r="Q6" s="4" t="s">
        <v>43</v>
      </c>
      <c r="R6" s="2" t="s">
        <v>8</v>
      </c>
      <c r="S6" s="3" t="s">
        <v>9</v>
      </c>
      <c r="T6" s="3" t="s">
        <v>10</v>
      </c>
      <c r="U6" s="3" t="s">
        <v>43</v>
      </c>
      <c r="V6" s="2" t="s">
        <v>8</v>
      </c>
      <c r="W6" s="3" t="s">
        <v>9</v>
      </c>
      <c r="X6" s="3" t="s">
        <v>10</v>
      </c>
      <c r="Y6" s="3" t="s">
        <v>43</v>
      </c>
      <c r="Z6" s="2" t="s">
        <v>8</v>
      </c>
      <c r="AA6" s="3" t="s">
        <v>9</v>
      </c>
      <c r="AB6" s="3" t="s">
        <v>10</v>
      </c>
      <c r="AC6" s="3" t="s">
        <v>43</v>
      </c>
      <c r="AD6" s="2" t="s">
        <v>8</v>
      </c>
      <c r="AE6" s="3" t="s">
        <v>9</v>
      </c>
      <c r="AF6" s="3" t="s">
        <v>10</v>
      </c>
      <c r="AG6" s="4" t="s">
        <v>43</v>
      </c>
      <c r="AH6" s="2" t="s">
        <v>8</v>
      </c>
      <c r="AI6" s="3" t="s">
        <v>9</v>
      </c>
      <c r="AJ6" s="3" t="s">
        <v>10</v>
      </c>
      <c r="AK6" s="3" t="s">
        <v>43</v>
      </c>
      <c r="AL6" s="2" t="s">
        <v>8</v>
      </c>
      <c r="AM6" s="3" t="s">
        <v>9</v>
      </c>
      <c r="AN6" s="3" t="s">
        <v>10</v>
      </c>
      <c r="AO6" s="3" t="s">
        <v>43</v>
      </c>
      <c r="AP6" s="2" t="s">
        <v>8</v>
      </c>
      <c r="AQ6" s="3" t="s">
        <v>9</v>
      </c>
      <c r="AR6" s="3" t="s">
        <v>10</v>
      </c>
      <c r="AS6" s="3" t="s">
        <v>43</v>
      </c>
      <c r="AT6" s="2" t="s">
        <v>8</v>
      </c>
      <c r="AU6" s="3" t="s">
        <v>9</v>
      </c>
      <c r="AV6" s="3" t="s">
        <v>10</v>
      </c>
      <c r="AW6" s="4" t="s">
        <v>43</v>
      </c>
    </row>
    <row r="7" spans="1:49" s="1" customFormat="1" ht="15" customHeight="1">
      <c r="A7" s="80" t="s">
        <v>7</v>
      </c>
      <c r="B7" s="20"/>
      <c r="C7" s="21"/>
      <c r="D7" s="21"/>
      <c r="E7" s="21"/>
      <c r="F7" s="20"/>
      <c r="G7" s="21"/>
      <c r="H7" s="21"/>
      <c r="I7" s="21"/>
      <c r="J7" s="20"/>
      <c r="K7" s="21"/>
      <c r="L7" s="21"/>
      <c r="M7" s="22"/>
      <c r="N7" s="20"/>
      <c r="O7" s="21"/>
      <c r="P7" s="21"/>
      <c r="Q7" s="22"/>
      <c r="R7" s="20"/>
      <c r="S7" s="21"/>
      <c r="T7" s="21"/>
      <c r="U7" s="21"/>
      <c r="V7" s="20"/>
      <c r="W7" s="21"/>
      <c r="X7" s="21"/>
      <c r="Y7" s="21"/>
      <c r="Z7" s="20"/>
      <c r="AA7" s="21"/>
      <c r="AB7" s="21"/>
      <c r="AC7" s="21"/>
      <c r="AD7" s="20"/>
      <c r="AE7" s="21"/>
      <c r="AF7" s="21"/>
      <c r="AG7" s="22"/>
      <c r="AH7" s="20"/>
      <c r="AI7" s="21"/>
      <c r="AJ7" s="21"/>
      <c r="AK7" s="21"/>
      <c r="AL7" s="20"/>
      <c r="AM7" s="21"/>
      <c r="AN7" s="21"/>
      <c r="AO7" s="21"/>
      <c r="AP7" s="20"/>
      <c r="AQ7" s="21"/>
      <c r="AR7" s="21"/>
      <c r="AS7" s="21"/>
      <c r="AT7" s="20"/>
      <c r="AU7" s="21"/>
      <c r="AV7" s="21"/>
      <c r="AW7" s="22"/>
    </row>
    <row r="8" spans="1:49" s="1" customFormat="1" ht="15" customHeight="1">
      <c r="A8" s="81" t="s">
        <v>1</v>
      </c>
      <c r="B8" s="23">
        <v>151.67</v>
      </c>
      <c r="C8" s="24">
        <v>10.25</v>
      </c>
      <c r="D8" s="25">
        <f>ROUND(B8*C8,2)</f>
        <v>1554.62</v>
      </c>
      <c r="E8" s="26"/>
      <c r="F8" s="23">
        <v>151.67</v>
      </c>
      <c r="G8" s="24">
        <f>C8</f>
        <v>10.25</v>
      </c>
      <c r="H8" s="25">
        <f>ROUND(F8*G8,2)</f>
        <v>1554.62</v>
      </c>
      <c r="I8" s="26"/>
      <c r="J8" s="23">
        <v>151.67</v>
      </c>
      <c r="K8" s="24">
        <f>G8</f>
        <v>10.25</v>
      </c>
      <c r="L8" s="25">
        <f>ROUND(J8*K8,2)</f>
        <v>1554.62</v>
      </c>
      <c r="M8" s="27"/>
      <c r="N8" s="23">
        <v>151.67</v>
      </c>
      <c r="O8" s="24">
        <f>K8</f>
        <v>10.25</v>
      </c>
      <c r="P8" s="25">
        <f>ROUND(N8*O8,2)</f>
        <v>1554.62</v>
      </c>
      <c r="Q8" s="27"/>
      <c r="R8" s="23">
        <v>151.67</v>
      </c>
      <c r="S8" s="24">
        <f>O8</f>
        <v>10.25</v>
      </c>
      <c r="T8" s="25">
        <f>ROUND(R8*S8,2)</f>
        <v>1554.62</v>
      </c>
      <c r="U8" s="26"/>
      <c r="V8" s="23">
        <v>151.67</v>
      </c>
      <c r="W8" s="24">
        <f>S8</f>
        <v>10.25</v>
      </c>
      <c r="X8" s="25">
        <f>ROUND(V8*W8,2)</f>
        <v>1554.62</v>
      </c>
      <c r="Y8" s="26"/>
      <c r="Z8" s="23">
        <v>151.67</v>
      </c>
      <c r="AA8" s="24">
        <f>W8</f>
        <v>10.25</v>
      </c>
      <c r="AB8" s="25">
        <f>ROUND(Z8*AA8,2)</f>
        <v>1554.62</v>
      </c>
      <c r="AC8" s="26"/>
      <c r="AD8" s="23">
        <v>151.67</v>
      </c>
      <c r="AE8" s="24">
        <f>AA8</f>
        <v>10.25</v>
      </c>
      <c r="AF8" s="25">
        <f>ROUND(AD8*AE8,2)</f>
        <v>1554.62</v>
      </c>
      <c r="AG8" s="27"/>
      <c r="AH8" s="23">
        <v>151.67</v>
      </c>
      <c r="AI8" s="24">
        <f>AE8</f>
        <v>10.25</v>
      </c>
      <c r="AJ8" s="25">
        <f>ROUND(AH8*AI8,2)</f>
        <v>1554.62</v>
      </c>
      <c r="AK8" s="26"/>
      <c r="AL8" s="23">
        <v>151.67</v>
      </c>
      <c r="AM8" s="24">
        <f>AI8</f>
        <v>10.25</v>
      </c>
      <c r="AN8" s="25">
        <f>ROUND(AL8*AM8,2)</f>
        <v>1554.62</v>
      </c>
      <c r="AO8" s="26"/>
      <c r="AP8" s="23">
        <v>151.67</v>
      </c>
      <c r="AQ8" s="24">
        <f>AM8</f>
        <v>10.25</v>
      </c>
      <c r="AR8" s="25">
        <f>ROUND(AP8*AQ8,2)</f>
        <v>1554.62</v>
      </c>
      <c r="AS8" s="26"/>
      <c r="AT8" s="23">
        <v>151.67</v>
      </c>
      <c r="AU8" s="24">
        <f>AQ8</f>
        <v>10.25</v>
      </c>
      <c r="AV8" s="25">
        <f>ROUND(AT8*AU8,2)</f>
        <v>1554.62</v>
      </c>
      <c r="AW8" s="27"/>
    </row>
    <row r="9" spans="1:49" s="1" customFormat="1" ht="15" customHeight="1">
      <c r="A9" s="81" t="s">
        <v>56</v>
      </c>
      <c r="B9" s="23"/>
      <c r="C9" s="28">
        <f>C8</f>
        <v>10.25</v>
      </c>
      <c r="D9" s="25">
        <f>ROUND(B9*C9,2)</f>
        <v>0</v>
      </c>
      <c r="E9" s="26"/>
      <c r="F9" s="23"/>
      <c r="G9" s="28">
        <f>G8</f>
        <v>10.25</v>
      </c>
      <c r="H9" s="25">
        <f>ROUND(F9*G9,2)</f>
        <v>0</v>
      </c>
      <c r="I9" s="26"/>
      <c r="J9" s="23"/>
      <c r="K9" s="28">
        <f>K8</f>
        <v>10.25</v>
      </c>
      <c r="L9" s="25">
        <f>ROUND(J9*K9,2)</f>
        <v>0</v>
      </c>
      <c r="M9" s="27"/>
      <c r="N9" s="23"/>
      <c r="O9" s="28">
        <f>O8</f>
        <v>10.25</v>
      </c>
      <c r="P9" s="25">
        <f>ROUND(N9*O9,2)</f>
        <v>0</v>
      </c>
      <c r="Q9" s="27"/>
      <c r="R9" s="23"/>
      <c r="S9" s="28">
        <f>S8</f>
        <v>10.25</v>
      </c>
      <c r="T9" s="25">
        <f>ROUND(R9*S9,2)</f>
        <v>0</v>
      </c>
      <c r="U9" s="26"/>
      <c r="V9" s="23"/>
      <c r="W9" s="28">
        <f>W8</f>
        <v>10.25</v>
      </c>
      <c r="X9" s="25">
        <f>ROUND(V9*W9,2)</f>
        <v>0</v>
      </c>
      <c r="Y9" s="26"/>
      <c r="Z9" s="23"/>
      <c r="AA9" s="28">
        <f>AA8</f>
        <v>10.25</v>
      </c>
      <c r="AB9" s="25">
        <f>ROUND(Z9*AA9,2)</f>
        <v>0</v>
      </c>
      <c r="AC9" s="26"/>
      <c r="AD9" s="23"/>
      <c r="AE9" s="28">
        <f>AE8</f>
        <v>10.25</v>
      </c>
      <c r="AF9" s="25">
        <f>ROUND(AD9*AE9,2)</f>
        <v>0</v>
      </c>
      <c r="AG9" s="27"/>
      <c r="AH9" s="23"/>
      <c r="AI9" s="28">
        <f>AI8</f>
        <v>10.25</v>
      </c>
      <c r="AJ9" s="25">
        <f>ROUND(AH9*AI9,2)</f>
        <v>0</v>
      </c>
      <c r="AK9" s="26"/>
      <c r="AL9" s="23"/>
      <c r="AM9" s="28">
        <f>AM8</f>
        <v>10.25</v>
      </c>
      <c r="AN9" s="25">
        <f>ROUND(AL9*AM9,2)</f>
        <v>0</v>
      </c>
      <c r="AO9" s="26"/>
      <c r="AP9" s="23"/>
      <c r="AQ9" s="28">
        <f>AQ8</f>
        <v>10.25</v>
      </c>
      <c r="AR9" s="25">
        <f>ROUND(AP9*AQ9,2)</f>
        <v>0</v>
      </c>
      <c r="AS9" s="26"/>
      <c r="AT9" s="23"/>
      <c r="AU9" s="28">
        <f>AU8</f>
        <v>10.25</v>
      </c>
      <c r="AV9" s="25">
        <f>ROUND(AT9*AU9,2)</f>
        <v>0</v>
      </c>
      <c r="AW9" s="27"/>
    </row>
    <row r="10" spans="1:49" s="1" customFormat="1" ht="15" customHeight="1">
      <c r="A10" s="81" t="s">
        <v>2</v>
      </c>
      <c r="B10" s="23">
        <v>17.33</v>
      </c>
      <c r="C10" s="28">
        <f>ROUND(C8*1.25,4)</f>
        <v>12.8125</v>
      </c>
      <c r="D10" s="25">
        <f>ROUND(B10*C10,2)</f>
        <v>222.04</v>
      </c>
      <c r="E10" s="26"/>
      <c r="F10" s="23">
        <v>17.33</v>
      </c>
      <c r="G10" s="28">
        <f>ROUND(G8*1.25,4)</f>
        <v>12.8125</v>
      </c>
      <c r="H10" s="25">
        <f>ROUND(F10*G10,2)</f>
        <v>222.04</v>
      </c>
      <c r="I10" s="26"/>
      <c r="J10" s="23">
        <v>17.33</v>
      </c>
      <c r="K10" s="28">
        <f>ROUND(K8*1.25,4)</f>
        <v>12.8125</v>
      </c>
      <c r="L10" s="25">
        <f>ROUND(J10*K10,2)</f>
        <v>222.04</v>
      </c>
      <c r="M10" s="27"/>
      <c r="N10" s="23">
        <v>17.33</v>
      </c>
      <c r="O10" s="28">
        <f>ROUND(O8*1.25,4)</f>
        <v>12.8125</v>
      </c>
      <c r="P10" s="25">
        <f>ROUND(N10*O10,2)</f>
        <v>222.04</v>
      </c>
      <c r="Q10" s="27"/>
      <c r="R10" s="23">
        <v>17.33</v>
      </c>
      <c r="S10" s="28">
        <f>ROUND(S8*1.25,4)</f>
        <v>12.8125</v>
      </c>
      <c r="T10" s="25">
        <f>ROUND(R10*S10,2)</f>
        <v>222.04</v>
      </c>
      <c r="U10" s="26"/>
      <c r="V10" s="23">
        <v>17.33</v>
      </c>
      <c r="W10" s="28">
        <f>ROUND(W8*1.25,4)</f>
        <v>12.8125</v>
      </c>
      <c r="X10" s="25">
        <f>ROUND(V10*W10,2)</f>
        <v>222.04</v>
      </c>
      <c r="Y10" s="26"/>
      <c r="Z10" s="23">
        <v>17.33</v>
      </c>
      <c r="AA10" s="28">
        <f>ROUND(AA8*1.25,4)</f>
        <v>12.8125</v>
      </c>
      <c r="AB10" s="25">
        <f>ROUND(Z10*AA10,2)</f>
        <v>222.04</v>
      </c>
      <c r="AC10" s="26"/>
      <c r="AD10" s="23"/>
      <c r="AE10" s="28">
        <f>ROUND(AE8*1.25,4)</f>
        <v>12.8125</v>
      </c>
      <c r="AF10" s="25">
        <f>ROUND(AD10*AE10,2)</f>
        <v>0</v>
      </c>
      <c r="AG10" s="27"/>
      <c r="AH10" s="23"/>
      <c r="AI10" s="28">
        <f>ROUND(AI8*1.25,4)</f>
        <v>12.8125</v>
      </c>
      <c r="AJ10" s="25">
        <f>ROUND(AH10*AI10,2)</f>
        <v>0</v>
      </c>
      <c r="AK10" s="26"/>
      <c r="AL10" s="23"/>
      <c r="AM10" s="28">
        <f>ROUND(AM8*1.25,4)</f>
        <v>12.8125</v>
      </c>
      <c r="AN10" s="25">
        <f>ROUND(AL10*AM10,2)</f>
        <v>0</v>
      </c>
      <c r="AO10" s="26"/>
      <c r="AP10" s="23"/>
      <c r="AQ10" s="28">
        <f>ROUND(AQ8*1.25,4)</f>
        <v>12.8125</v>
      </c>
      <c r="AR10" s="25">
        <f>ROUND(AP10*AQ10,2)</f>
        <v>0</v>
      </c>
      <c r="AS10" s="26"/>
      <c r="AT10" s="23"/>
      <c r="AU10" s="28">
        <f>ROUND(AU8*1.25,4)</f>
        <v>12.8125</v>
      </c>
      <c r="AV10" s="25">
        <f>ROUND(AT10*AU10,2)</f>
        <v>0</v>
      </c>
      <c r="AW10" s="27"/>
    </row>
    <row r="11" spans="1:49" s="1" customFormat="1" ht="15" customHeight="1">
      <c r="A11" s="82" t="s">
        <v>3</v>
      </c>
      <c r="B11" s="23"/>
      <c r="C11" s="28">
        <f>ROUND(C8*1.5,4)</f>
        <v>15.375</v>
      </c>
      <c r="D11" s="25">
        <f>ROUND(B11*C11,2)</f>
        <v>0</v>
      </c>
      <c r="E11" s="26"/>
      <c r="F11" s="23"/>
      <c r="G11" s="28">
        <f>ROUND(G8*1.5,4)</f>
        <v>15.375</v>
      </c>
      <c r="H11" s="25">
        <f>ROUND(F11*G11,2)</f>
        <v>0</v>
      </c>
      <c r="I11" s="26"/>
      <c r="J11" s="23"/>
      <c r="K11" s="28">
        <f>ROUND(K8*1.5,4)</f>
        <v>15.375</v>
      </c>
      <c r="L11" s="25">
        <f>ROUND(J11*K11,2)</f>
        <v>0</v>
      </c>
      <c r="M11" s="27"/>
      <c r="N11" s="23"/>
      <c r="O11" s="28">
        <f>ROUND(O8*1.5,4)</f>
        <v>15.375</v>
      </c>
      <c r="P11" s="25">
        <f>ROUND(N11*O11,2)</f>
        <v>0</v>
      </c>
      <c r="Q11" s="27"/>
      <c r="R11" s="23"/>
      <c r="S11" s="28">
        <f>ROUND(S8*1.5,4)</f>
        <v>15.375</v>
      </c>
      <c r="T11" s="25">
        <f>ROUND(R11*S11,2)</f>
        <v>0</v>
      </c>
      <c r="U11" s="26"/>
      <c r="V11" s="23"/>
      <c r="W11" s="28">
        <f>ROUND(W8*1.5,4)</f>
        <v>15.375</v>
      </c>
      <c r="X11" s="25">
        <f>ROUND(V11*W11,2)</f>
        <v>0</v>
      </c>
      <c r="Y11" s="26"/>
      <c r="Z11" s="23"/>
      <c r="AA11" s="28">
        <f>ROUND(AA8*1.5,4)</f>
        <v>15.375</v>
      </c>
      <c r="AB11" s="25">
        <f>ROUND(Z11*AA11,2)</f>
        <v>0</v>
      </c>
      <c r="AC11" s="26"/>
      <c r="AD11" s="23"/>
      <c r="AE11" s="28">
        <f>ROUND(AE8*1.5,4)</f>
        <v>15.375</v>
      </c>
      <c r="AF11" s="25">
        <f>ROUND(AD11*AE11,2)</f>
        <v>0</v>
      </c>
      <c r="AG11" s="27"/>
      <c r="AH11" s="23"/>
      <c r="AI11" s="28">
        <f>ROUND(AI8*1.5,4)</f>
        <v>15.375</v>
      </c>
      <c r="AJ11" s="25">
        <f>ROUND(AH11*AI11,2)</f>
        <v>0</v>
      </c>
      <c r="AK11" s="26"/>
      <c r="AL11" s="23"/>
      <c r="AM11" s="28">
        <f>ROUND(AM8*1.5,4)</f>
        <v>15.375</v>
      </c>
      <c r="AN11" s="25">
        <f>ROUND(AL11*AM11,2)</f>
        <v>0</v>
      </c>
      <c r="AO11" s="26"/>
      <c r="AP11" s="23"/>
      <c r="AQ11" s="28">
        <f>ROUND(AQ8*1.5,4)</f>
        <v>15.375</v>
      </c>
      <c r="AR11" s="25">
        <f>ROUND(AP11*AQ11,2)</f>
        <v>0</v>
      </c>
      <c r="AS11" s="26"/>
      <c r="AT11" s="23"/>
      <c r="AU11" s="28">
        <f>ROUND(AU8*1.5,4)</f>
        <v>15.375</v>
      </c>
      <c r="AV11" s="25">
        <f>ROUND(AT11*AU11,2)</f>
        <v>0</v>
      </c>
      <c r="AW11" s="27"/>
    </row>
    <row r="12" spans="1:49" s="1" customFormat="1" ht="15" customHeight="1">
      <c r="A12" s="81" t="s">
        <v>14</v>
      </c>
      <c r="B12" s="29"/>
      <c r="C12" s="30"/>
      <c r="D12" s="31">
        <v>300</v>
      </c>
      <c r="E12" s="26"/>
      <c r="F12" s="29"/>
      <c r="G12" s="30"/>
      <c r="H12" s="31">
        <v>200</v>
      </c>
      <c r="I12" s="26"/>
      <c r="J12" s="29"/>
      <c r="K12" s="30"/>
      <c r="L12" s="31">
        <v>100</v>
      </c>
      <c r="M12" s="27"/>
      <c r="N12" s="29"/>
      <c r="O12" s="30"/>
      <c r="P12" s="31">
        <v>50</v>
      </c>
      <c r="Q12" s="27"/>
      <c r="R12" s="29"/>
      <c r="S12" s="30"/>
      <c r="T12" s="31">
        <v>500</v>
      </c>
      <c r="U12" s="26"/>
      <c r="V12" s="29"/>
      <c r="W12" s="30"/>
      <c r="X12" s="31">
        <v>100</v>
      </c>
      <c r="Y12" s="26"/>
      <c r="Z12" s="29"/>
      <c r="AA12" s="30"/>
      <c r="AB12" s="31"/>
      <c r="AC12" s="26"/>
      <c r="AD12" s="29"/>
      <c r="AE12" s="30"/>
      <c r="AF12" s="31"/>
      <c r="AG12" s="27"/>
      <c r="AH12" s="29"/>
      <c r="AI12" s="30"/>
      <c r="AJ12" s="31"/>
      <c r="AK12" s="26"/>
      <c r="AL12" s="29"/>
      <c r="AM12" s="30"/>
      <c r="AN12" s="31"/>
      <c r="AO12" s="26"/>
      <c r="AP12" s="29"/>
      <c r="AQ12" s="30"/>
      <c r="AR12" s="31"/>
      <c r="AS12" s="26"/>
      <c r="AT12" s="29"/>
      <c r="AU12" s="30"/>
      <c r="AV12" s="31"/>
      <c r="AW12" s="27"/>
    </row>
    <row r="13" spans="1:49" s="1" customFormat="1" ht="15" customHeight="1">
      <c r="A13" s="81" t="s">
        <v>25</v>
      </c>
      <c r="B13" s="23"/>
      <c r="C13" s="30"/>
      <c r="D13" s="31"/>
      <c r="E13" s="26"/>
      <c r="F13" s="23"/>
      <c r="G13" s="30"/>
      <c r="H13" s="31"/>
      <c r="I13" s="26"/>
      <c r="J13" s="23"/>
      <c r="K13" s="30"/>
      <c r="L13" s="31"/>
      <c r="M13" s="27"/>
      <c r="N13" s="23"/>
      <c r="O13" s="30"/>
      <c r="P13" s="31"/>
      <c r="Q13" s="27"/>
      <c r="R13" s="23"/>
      <c r="S13" s="30"/>
      <c r="T13" s="31"/>
      <c r="U13" s="26"/>
      <c r="V13" s="23"/>
      <c r="W13" s="30"/>
      <c r="X13" s="31"/>
      <c r="Y13" s="26"/>
      <c r="Z13" s="23"/>
      <c r="AA13" s="30"/>
      <c r="AB13" s="31"/>
      <c r="AC13" s="26"/>
      <c r="AD13" s="23"/>
      <c r="AE13" s="30"/>
      <c r="AF13" s="31"/>
      <c r="AG13" s="27"/>
      <c r="AH13" s="23"/>
      <c r="AI13" s="30"/>
      <c r="AJ13" s="31"/>
      <c r="AK13" s="26"/>
      <c r="AL13" s="23"/>
      <c r="AM13" s="30"/>
      <c r="AN13" s="31"/>
      <c r="AO13" s="26"/>
      <c r="AP13" s="23"/>
      <c r="AQ13" s="30"/>
      <c r="AR13" s="31"/>
      <c r="AS13" s="26"/>
      <c r="AT13" s="23"/>
      <c r="AU13" s="30"/>
      <c r="AV13" s="31"/>
      <c r="AW13" s="27"/>
    </row>
    <row r="14" spans="1:49" s="1" customFormat="1" ht="15" customHeight="1">
      <c r="A14" s="81" t="s">
        <v>5</v>
      </c>
      <c r="B14" s="29"/>
      <c r="C14" s="30"/>
      <c r="D14" s="31">
        <v>250</v>
      </c>
      <c r="E14" s="26"/>
      <c r="F14" s="29"/>
      <c r="G14" s="30"/>
      <c r="H14" s="31">
        <v>250</v>
      </c>
      <c r="I14" s="26"/>
      <c r="J14" s="29"/>
      <c r="K14" s="30"/>
      <c r="L14" s="31">
        <v>250</v>
      </c>
      <c r="M14" s="27"/>
      <c r="N14" s="29"/>
      <c r="O14" s="30"/>
      <c r="P14" s="31">
        <v>250</v>
      </c>
      <c r="Q14" s="27"/>
      <c r="R14" s="29"/>
      <c r="S14" s="30"/>
      <c r="T14" s="31">
        <v>250</v>
      </c>
      <c r="U14" s="26"/>
      <c r="V14" s="29"/>
      <c r="W14" s="30"/>
      <c r="X14" s="31">
        <v>250</v>
      </c>
      <c r="Y14" s="26"/>
      <c r="Z14" s="29"/>
      <c r="AA14" s="30"/>
      <c r="AB14" s="31">
        <v>250</v>
      </c>
      <c r="AC14" s="26"/>
      <c r="AD14" s="29"/>
      <c r="AE14" s="30"/>
      <c r="AF14" s="31">
        <v>250</v>
      </c>
      <c r="AG14" s="27"/>
      <c r="AH14" s="29"/>
      <c r="AI14" s="30"/>
      <c r="AJ14" s="31">
        <v>250</v>
      </c>
      <c r="AK14" s="26"/>
      <c r="AL14" s="29"/>
      <c r="AM14" s="30"/>
      <c r="AN14" s="31">
        <v>250</v>
      </c>
      <c r="AO14" s="26"/>
      <c r="AP14" s="29"/>
      <c r="AQ14" s="30"/>
      <c r="AR14" s="31">
        <v>250</v>
      </c>
      <c r="AS14" s="26"/>
      <c r="AT14" s="29"/>
      <c r="AU14" s="30"/>
      <c r="AV14" s="31">
        <v>250</v>
      </c>
      <c r="AW14" s="27"/>
    </row>
    <row r="15" spans="1:49" s="1" customFormat="1" ht="15" customHeight="1">
      <c r="A15" s="81" t="s">
        <v>26</v>
      </c>
      <c r="B15" s="23"/>
      <c r="C15" s="32"/>
      <c r="D15" s="31"/>
      <c r="E15" s="26"/>
      <c r="F15" s="23"/>
      <c r="G15" s="32"/>
      <c r="H15" s="31"/>
      <c r="I15" s="26"/>
      <c r="J15" s="23"/>
      <c r="K15" s="32"/>
      <c r="L15" s="31"/>
      <c r="M15" s="27"/>
      <c r="N15" s="23"/>
      <c r="O15" s="32"/>
      <c r="P15" s="31"/>
      <c r="Q15" s="27"/>
      <c r="R15" s="23"/>
      <c r="S15" s="32"/>
      <c r="T15" s="31"/>
      <c r="U15" s="26"/>
      <c r="V15" s="23"/>
      <c r="W15" s="32"/>
      <c r="X15" s="31"/>
      <c r="Y15" s="26"/>
      <c r="Z15" s="23"/>
      <c r="AA15" s="32"/>
      <c r="AB15" s="31"/>
      <c r="AC15" s="26"/>
      <c r="AD15" s="23"/>
      <c r="AE15" s="32"/>
      <c r="AF15" s="31"/>
      <c r="AG15" s="27"/>
      <c r="AH15" s="23"/>
      <c r="AI15" s="32"/>
      <c r="AJ15" s="31"/>
      <c r="AK15" s="26"/>
      <c r="AL15" s="23"/>
      <c r="AM15" s="32"/>
      <c r="AN15" s="31"/>
      <c r="AO15" s="26"/>
      <c r="AP15" s="23"/>
      <c r="AQ15" s="32"/>
      <c r="AR15" s="31"/>
      <c r="AS15" s="26"/>
      <c r="AT15" s="23"/>
      <c r="AU15" s="32"/>
      <c r="AV15" s="31"/>
      <c r="AW15" s="27"/>
    </row>
    <row r="16" spans="1:49" s="1" customFormat="1" ht="15" customHeight="1">
      <c r="A16" s="83" t="s">
        <v>4</v>
      </c>
      <c r="B16" s="33">
        <f>SUM(B8:B11)+B13</f>
        <v>169</v>
      </c>
      <c r="C16" s="30"/>
      <c r="D16" s="34">
        <f>SUM(D8:D15)</f>
        <v>2326.66</v>
      </c>
      <c r="E16" s="35"/>
      <c r="F16" s="33">
        <f>SUM(F8:F11)+F13</f>
        <v>169</v>
      </c>
      <c r="G16" s="30"/>
      <c r="H16" s="34">
        <f>SUM(H8:H15)</f>
        <v>2226.66</v>
      </c>
      <c r="I16" s="35"/>
      <c r="J16" s="33">
        <f>SUM(J8:J11)+J13</f>
        <v>169</v>
      </c>
      <c r="K16" s="30"/>
      <c r="L16" s="34">
        <f>SUM(L8:L15)</f>
        <v>2126.66</v>
      </c>
      <c r="M16" s="36"/>
      <c r="N16" s="33">
        <f>SUM(N8:N11)+N13</f>
        <v>169</v>
      </c>
      <c r="O16" s="30"/>
      <c r="P16" s="34">
        <f>SUM(P8:P15)</f>
        <v>2076.66</v>
      </c>
      <c r="Q16" s="36"/>
      <c r="R16" s="33">
        <f>SUM(R8:R11)+R13</f>
        <v>169</v>
      </c>
      <c r="S16" s="30"/>
      <c r="T16" s="34">
        <f>SUM(T8:T15)</f>
        <v>2526.66</v>
      </c>
      <c r="U16" s="35"/>
      <c r="V16" s="33">
        <f>SUM(V8:V11)+V13</f>
        <v>169</v>
      </c>
      <c r="W16" s="30"/>
      <c r="X16" s="34">
        <f>SUM(X8:X15)</f>
        <v>2126.66</v>
      </c>
      <c r="Y16" s="35"/>
      <c r="Z16" s="33">
        <f>SUM(Z8:Z11)+Z13</f>
        <v>169</v>
      </c>
      <c r="AA16" s="30"/>
      <c r="AB16" s="34">
        <f>SUM(AB8:AB15)</f>
        <v>2026.6599999999999</v>
      </c>
      <c r="AC16" s="35"/>
      <c r="AD16" s="33">
        <f>SUM(AD8:AD11)+AD13</f>
        <v>151.67</v>
      </c>
      <c r="AE16" s="30"/>
      <c r="AF16" s="34">
        <f>SUM(AF8:AF15)</f>
        <v>1804.62</v>
      </c>
      <c r="AG16" s="36"/>
      <c r="AH16" s="33">
        <f>SUM(AH8:AH11)+AH13</f>
        <v>151.67</v>
      </c>
      <c r="AI16" s="30"/>
      <c r="AJ16" s="34">
        <f>SUM(AJ8:AJ15)</f>
        <v>1804.62</v>
      </c>
      <c r="AK16" s="35"/>
      <c r="AL16" s="33">
        <f>SUM(AL8:AL11)+AL13</f>
        <v>151.67</v>
      </c>
      <c r="AM16" s="30"/>
      <c r="AN16" s="34">
        <f>SUM(AN8:AN15)</f>
        <v>1804.62</v>
      </c>
      <c r="AO16" s="35"/>
      <c r="AP16" s="33">
        <f>SUM(AP8:AP11)+AP13</f>
        <v>151.67</v>
      </c>
      <c r="AQ16" s="30"/>
      <c r="AR16" s="34">
        <f>SUM(AR8:AR15)</f>
        <v>1804.62</v>
      </c>
      <c r="AS16" s="35"/>
      <c r="AT16" s="33">
        <f>SUM(AT8:AT11)+AT13</f>
        <v>151.67</v>
      </c>
      <c r="AU16" s="30"/>
      <c r="AV16" s="34">
        <f>SUM(AV8:AV15)</f>
        <v>1804.62</v>
      </c>
      <c r="AW16" s="36"/>
    </row>
    <row r="17" spans="1:49" s="1" customFormat="1" ht="15" customHeight="1">
      <c r="A17" s="81" t="s">
        <v>48</v>
      </c>
      <c r="B17" s="37">
        <f>((B16-B15)*D16/D17)</f>
        <v>169</v>
      </c>
      <c r="C17" s="30"/>
      <c r="D17" s="38">
        <f>D16-D15</f>
        <v>2326.66</v>
      </c>
      <c r="E17" s="39"/>
      <c r="F17" s="37">
        <f>((F16-F15)*H16/H17)</f>
        <v>169</v>
      </c>
      <c r="G17" s="30"/>
      <c r="H17" s="38">
        <f>H16-H15</f>
        <v>2226.66</v>
      </c>
      <c r="I17" s="39"/>
      <c r="J17" s="37">
        <f>((J16-J15)*L16/L17)</f>
        <v>169</v>
      </c>
      <c r="K17" s="30"/>
      <c r="L17" s="38">
        <f>L16-L15</f>
        <v>2126.66</v>
      </c>
      <c r="M17" s="40"/>
      <c r="N17" s="37">
        <f>((N16-N15)*P16/P17)</f>
        <v>169</v>
      </c>
      <c r="O17" s="30"/>
      <c r="P17" s="38">
        <f>P16-P15</f>
        <v>2076.66</v>
      </c>
      <c r="Q17" s="40"/>
      <c r="R17" s="37">
        <f>((R16-R15)*T16/T17)</f>
        <v>169</v>
      </c>
      <c r="S17" s="30"/>
      <c r="T17" s="38">
        <f>T16-T15</f>
        <v>2526.66</v>
      </c>
      <c r="U17" s="39"/>
      <c r="V17" s="37">
        <f>((V16-V15)*X16/X17)</f>
        <v>169</v>
      </c>
      <c r="W17" s="30"/>
      <c r="X17" s="38">
        <f>X16-X15</f>
        <v>2126.66</v>
      </c>
      <c r="Y17" s="39"/>
      <c r="Z17" s="37">
        <f>((Z16-Z15)*AB16/AB17)</f>
        <v>169</v>
      </c>
      <c r="AA17" s="30"/>
      <c r="AB17" s="38">
        <f>AB16-AB15</f>
        <v>2026.6599999999999</v>
      </c>
      <c r="AC17" s="39"/>
      <c r="AD17" s="37">
        <f>((AD16-AD15)*AF16/AF17)</f>
        <v>151.67</v>
      </c>
      <c r="AE17" s="30"/>
      <c r="AF17" s="38">
        <f>AF16-AF15</f>
        <v>1804.62</v>
      </c>
      <c r="AG17" s="40"/>
      <c r="AH17" s="37">
        <f>((AH16-AH15)*AJ16/AJ17)</f>
        <v>151.67</v>
      </c>
      <c r="AI17" s="30"/>
      <c r="AJ17" s="38">
        <f>AJ16-AJ15</f>
        <v>1804.62</v>
      </c>
      <c r="AK17" s="39"/>
      <c r="AL17" s="37">
        <f>((AL16-AL15)*AN16/AN17)</f>
        <v>151.67</v>
      </c>
      <c r="AM17" s="30"/>
      <c r="AN17" s="38">
        <f>AN16-AN15</f>
        <v>1804.62</v>
      </c>
      <c r="AO17" s="39"/>
      <c r="AP17" s="37">
        <f>((AP16-AP15)*AR16/AR17)</f>
        <v>151.67</v>
      </c>
      <c r="AQ17" s="30"/>
      <c r="AR17" s="38">
        <f>AR16-AR15</f>
        <v>1804.62</v>
      </c>
      <c r="AS17" s="39"/>
      <c r="AT17" s="37">
        <f>((AT16-AT15)*AV16/AV17)</f>
        <v>151.67</v>
      </c>
      <c r="AU17" s="30"/>
      <c r="AV17" s="38">
        <f>AV16-AV15</f>
        <v>1804.62</v>
      </c>
      <c r="AW17" s="40"/>
    </row>
    <row r="18" spans="1:49" s="1" customFormat="1" ht="15" customHeight="1">
      <c r="A18" s="80" t="s">
        <v>6</v>
      </c>
      <c r="B18" s="41"/>
      <c r="C18" s="42"/>
      <c r="D18" s="43"/>
      <c r="E18" s="43"/>
      <c r="F18" s="41"/>
      <c r="G18" s="42"/>
      <c r="H18" s="43"/>
      <c r="I18" s="43"/>
      <c r="J18" s="41"/>
      <c r="K18" s="42"/>
      <c r="L18" s="43"/>
      <c r="M18" s="44"/>
      <c r="N18" s="41"/>
      <c r="O18" s="42"/>
      <c r="P18" s="43"/>
      <c r="Q18" s="44"/>
      <c r="R18" s="41"/>
      <c r="S18" s="42"/>
      <c r="T18" s="43"/>
      <c r="U18" s="43"/>
      <c r="V18" s="41"/>
      <c r="W18" s="42"/>
      <c r="X18" s="43"/>
      <c r="Y18" s="43"/>
      <c r="Z18" s="41"/>
      <c r="AA18" s="42"/>
      <c r="AB18" s="43"/>
      <c r="AC18" s="43"/>
      <c r="AD18" s="41"/>
      <c r="AE18" s="42"/>
      <c r="AF18" s="43"/>
      <c r="AG18" s="44"/>
      <c r="AH18" s="41"/>
      <c r="AI18" s="42"/>
      <c r="AJ18" s="43"/>
      <c r="AK18" s="43"/>
      <c r="AL18" s="41"/>
      <c r="AM18" s="42"/>
      <c r="AN18" s="43"/>
      <c r="AO18" s="43"/>
      <c r="AP18" s="41"/>
      <c r="AQ18" s="42"/>
      <c r="AR18" s="43"/>
      <c r="AS18" s="43"/>
      <c r="AT18" s="41"/>
      <c r="AU18" s="42"/>
      <c r="AV18" s="43"/>
      <c r="AW18" s="44"/>
    </row>
    <row r="19" spans="1:49" s="1" customFormat="1" ht="15" customHeight="1" hidden="1">
      <c r="A19" s="81" t="s">
        <v>27</v>
      </c>
      <c r="B19" s="23"/>
      <c r="C19" s="30"/>
      <c r="D19" s="35"/>
      <c r="E19" s="35"/>
      <c r="F19" s="23"/>
      <c r="G19" s="30"/>
      <c r="H19" s="35"/>
      <c r="I19" s="35"/>
      <c r="J19" s="23"/>
      <c r="K19" s="30"/>
      <c r="L19" s="35"/>
      <c r="M19" s="36"/>
      <c r="N19" s="23"/>
      <c r="O19" s="30"/>
      <c r="P19" s="35"/>
      <c r="Q19" s="36"/>
      <c r="R19" s="23"/>
      <c r="S19" s="30"/>
      <c r="T19" s="35"/>
      <c r="U19" s="35"/>
      <c r="V19" s="23"/>
      <c r="W19" s="30"/>
      <c r="X19" s="35"/>
      <c r="Y19" s="35"/>
      <c r="Z19" s="23"/>
      <c r="AA19" s="30"/>
      <c r="AB19" s="35"/>
      <c r="AC19" s="35"/>
      <c r="AD19" s="23"/>
      <c r="AE19" s="30"/>
      <c r="AF19" s="35"/>
      <c r="AG19" s="36"/>
      <c r="AH19" s="23"/>
      <c r="AI19" s="30"/>
      <c r="AJ19" s="35"/>
      <c r="AK19" s="35"/>
      <c r="AL19" s="23"/>
      <c r="AM19" s="30"/>
      <c r="AN19" s="35"/>
      <c r="AO19" s="35"/>
      <c r="AP19" s="23"/>
      <c r="AQ19" s="30"/>
      <c r="AR19" s="35"/>
      <c r="AS19" s="35"/>
      <c r="AT19" s="23"/>
      <c r="AU19" s="30"/>
      <c r="AV19" s="35"/>
      <c r="AW19" s="36"/>
    </row>
    <row r="20" spans="1:49" s="1" customFormat="1" ht="15" customHeight="1" hidden="1">
      <c r="A20" s="81" t="s">
        <v>28</v>
      </c>
      <c r="B20" s="23"/>
      <c r="C20" s="30"/>
      <c r="D20" s="35"/>
      <c r="E20" s="35"/>
      <c r="F20" s="23"/>
      <c r="G20" s="30"/>
      <c r="H20" s="35"/>
      <c r="I20" s="35"/>
      <c r="J20" s="23"/>
      <c r="K20" s="30"/>
      <c r="L20" s="35"/>
      <c r="M20" s="36"/>
      <c r="N20" s="23"/>
      <c r="O20" s="30"/>
      <c r="P20" s="35"/>
      <c r="Q20" s="36"/>
      <c r="R20" s="23"/>
      <c r="S20" s="30"/>
      <c r="T20" s="35"/>
      <c r="U20" s="35"/>
      <c r="V20" s="23"/>
      <c r="W20" s="30"/>
      <c r="X20" s="35"/>
      <c r="Y20" s="35"/>
      <c r="Z20" s="23"/>
      <c r="AA20" s="30"/>
      <c r="AB20" s="35"/>
      <c r="AC20" s="35"/>
      <c r="AD20" s="23"/>
      <c r="AE20" s="30"/>
      <c r="AF20" s="35"/>
      <c r="AG20" s="36"/>
      <c r="AH20" s="23"/>
      <c r="AI20" s="30"/>
      <c r="AJ20" s="35"/>
      <c r="AK20" s="35"/>
      <c r="AL20" s="23"/>
      <c r="AM20" s="30"/>
      <c r="AN20" s="35"/>
      <c r="AO20" s="35"/>
      <c r="AP20" s="23"/>
      <c r="AQ20" s="30"/>
      <c r="AR20" s="35"/>
      <c r="AS20" s="35"/>
      <c r="AT20" s="23"/>
      <c r="AU20" s="30"/>
      <c r="AV20" s="35"/>
      <c r="AW20" s="36"/>
    </row>
    <row r="21" spans="1:49" s="1" customFormat="1" ht="15" customHeight="1" hidden="1">
      <c r="A21" s="81" t="s">
        <v>29</v>
      </c>
      <c r="B21" s="23"/>
      <c r="C21" s="30"/>
      <c r="D21" s="35"/>
      <c r="E21" s="35"/>
      <c r="F21" s="23"/>
      <c r="G21" s="30"/>
      <c r="H21" s="35"/>
      <c r="I21" s="35"/>
      <c r="J21" s="23"/>
      <c r="K21" s="30"/>
      <c r="L21" s="35"/>
      <c r="M21" s="36"/>
      <c r="N21" s="23"/>
      <c r="O21" s="30"/>
      <c r="P21" s="35"/>
      <c r="Q21" s="36"/>
      <c r="R21" s="23"/>
      <c r="S21" s="30"/>
      <c r="T21" s="35"/>
      <c r="U21" s="35"/>
      <c r="V21" s="23"/>
      <c r="W21" s="30"/>
      <c r="X21" s="35"/>
      <c r="Y21" s="35"/>
      <c r="Z21" s="23"/>
      <c r="AA21" s="30"/>
      <c r="AB21" s="35"/>
      <c r="AC21" s="35"/>
      <c r="AD21" s="23"/>
      <c r="AE21" s="30"/>
      <c r="AF21" s="35"/>
      <c r="AG21" s="36"/>
      <c r="AH21" s="23"/>
      <c r="AI21" s="30"/>
      <c r="AJ21" s="35"/>
      <c r="AK21" s="35"/>
      <c r="AL21" s="23"/>
      <c r="AM21" s="30"/>
      <c r="AN21" s="35"/>
      <c r="AO21" s="35"/>
      <c r="AP21" s="23"/>
      <c r="AQ21" s="30"/>
      <c r="AR21" s="35"/>
      <c r="AS21" s="35"/>
      <c r="AT21" s="23"/>
      <c r="AU21" s="30"/>
      <c r="AV21" s="35"/>
      <c r="AW21" s="36"/>
    </row>
    <row r="22" spans="1:49" s="1" customFormat="1" ht="15" customHeight="1">
      <c r="A22" s="96" t="s">
        <v>64</v>
      </c>
      <c r="B22" s="33">
        <f>B8+B9-B19</f>
        <v>151.67</v>
      </c>
      <c r="C22" s="24">
        <v>10.15</v>
      </c>
      <c r="D22" s="25">
        <f>ROUND(B22*C22,2)</f>
        <v>1539.45</v>
      </c>
      <c r="E22" s="26"/>
      <c r="F22" s="33">
        <f>F8+F9-F19</f>
        <v>151.67</v>
      </c>
      <c r="G22" s="24">
        <f>C22</f>
        <v>10.15</v>
      </c>
      <c r="H22" s="25">
        <f>ROUND(F22*G22,2)</f>
        <v>1539.45</v>
      </c>
      <c r="I22" s="26"/>
      <c r="J22" s="33">
        <f>J8+J9-J19</f>
        <v>151.67</v>
      </c>
      <c r="K22" s="24">
        <f>G22</f>
        <v>10.15</v>
      </c>
      <c r="L22" s="25">
        <f>ROUND(J22*K22,2)</f>
        <v>1539.45</v>
      </c>
      <c r="M22" s="27"/>
      <c r="N22" s="33">
        <f>N8+N9-N19</f>
        <v>151.67</v>
      </c>
      <c r="O22" s="24">
        <f>K22</f>
        <v>10.15</v>
      </c>
      <c r="P22" s="25">
        <f>ROUND(N22*O22,2)</f>
        <v>1539.45</v>
      </c>
      <c r="Q22" s="27"/>
      <c r="R22" s="33">
        <f>R8+R9-R19</f>
        <v>151.67</v>
      </c>
      <c r="S22" s="24">
        <f>O22</f>
        <v>10.15</v>
      </c>
      <c r="T22" s="25">
        <f>ROUND(R22*S22,2)</f>
        <v>1539.45</v>
      </c>
      <c r="U22" s="26"/>
      <c r="V22" s="33">
        <f>V8+V9-V19</f>
        <v>151.67</v>
      </c>
      <c r="W22" s="24">
        <f>S22</f>
        <v>10.15</v>
      </c>
      <c r="X22" s="25">
        <f>ROUND(V22*W22,2)</f>
        <v>1539.45</v>
      </c>
      <c r="Y22" s="26"/>
      <c r="Z22" s="33">
        <f>Z8+Z9-Z19</f>
        <v>151.67</v>
      </c>
      <c r="AA22" s="24">
        <f>W22</f>
        <v>10.15</v>
      </c>
      <c r="AB22" s="25">
        <f>ROUND(Z22*AA22,2)</f>
        <v>1539.45</v>
      </c>
      <c r="AC22" s="26"/>
      <c r="AD22" s="33">
        <f>AD8+AD9-AD19</f>
        <v>151.67</v>
      </c>
      <c r="AE22" s="24">
        <f>AA22</f>
        <v>10.15</v>
      </c>
      <c r="AF22" s="25">
        <f>ROUND(AD22*AE22,2)</f>
        <v>1539.45</v>
      </c>
      <c r="AG22" s="27"/>
      <c r="AH22" s="33">
        <f>AH8+AH9-AH19</f>
        <v>151.67</v>
      </c>
      <c r="AI22" s="24">
        <f>AE22</f>
        <v>10.15</v>
      </c>
      <c r="AJ22" s="25">
        <f>ROUND(AH22*AI22,2)</f>
        <v>1539.45</v>
      </c>
      <c r="AK22" s="26"/>
      <c r="AL22" s="33">
        <f>AL8+AL9-AL19</f>
        <v>151.67</v>
      </c>
      <c r="AM22" s="24">
        <v>10.48</v>
      </c>
      <c r="AN22" s="25">
        <f>ROUND(AL22*AM22,2)</f>
        <v>1589.5</v>
      </c>
      <c r="AO22" s="26"/>
      <c r="AP22" s="33">
        <f>AP8+AP9-AP19</f>
        <v>151.67</v>
      </c>
      <c r="AQ22" s="24">
        <f>AM22</f>
        <v>10.48</v>
      </c>
      <c r="AR22" s="25">
        <f>ROUND(AP22*AQ22,2)</f>
        <v>1589.5</v>
      </c>
      <c r="AS22" s="26"/>
      <c r="AT22" s="33">
        <f>AT8+AT9-AT19</f>
        <v>151.67</v>
      </c>
      <c r="AU22" s="24">
        <f>AQ22</f>
        <v>10.48</v>
      </c>
      <c r="AV22" s="25">
        <f>ROUND(AT22*AU22,2)</f>
        <v>1589.5</v>
      </c>
      <c r="AW22" s="27"/>
    </row>
    <row r="23" spans="1:49" s="1" customFormat="1" ht="15" customHeight="1">
      <c r="A23" s="81" t="s">
        <v>2</v>
      </c>
      <c r="B23" s="33">
        <f>B10-B20</f>
        <v>17.33</v>
      </c>
      <c r="C23" s="28">
        <f>C22*1.25</f>
        <v>12.6875</v>
      </c>
      <c r="D23" s="25">
        <f>ROUND(B23*C23,2)</f>
        <v>219.87</v>
      </c>
      <c r="E23" s="26"/>
      <c r="F23" s="33">
        <f>F10-F20</f>
        <v>17.33</v>
      </c>
      <c r="G23" s="28">
        <f>G22*1.25</f>
        <v>12.6875</v>
      </c>
      <c r="H23" s="25">
        <f>ROUND(F23*G23,2)</f>
        <v>219.87</v>
      </c>
      <c r="I23" s="26"/>
      <c r="J23" s="33">
        <f>J10-J20</f>
        <v>17.33</v>
      </c>
      <c r="K23" s="28">
        <f>K22*1.25</f>
        <v>12.6875</v>
      </c>
      <c r="L23" s="25">
        <f>ROUND(J23*K23,2)</f>
        <v>219.87</v>
      </c>
      <c r="M23" s="27"/>
      <c r="N23" s="33">
        <f>N10-N20</f>
        <v>17.33</v>
      </c>
      <c r="O23" s="28">
        <f>O22*1.25</f>
        <v>12.6875</v>
      </c>
      <c r="P23" s="25">
        <f>ROUND(N23*O23,2)</f>
        <v>219.87</v>
      </c>
      <c r="Q23" s="27"/>
      <c r="R23" s="33">
        <f>R10-R20</f>
        <v>17.33</v>
      </c>
      <c r="S23" s="28">
        <f>S22*1.25</f>
        <v>12.6875</v>
      </c>
      <c r="T23" s="25">
        <f>ROUND(R23*S23,2)</f>
        <v>219.87</v>
      </c>
      <c r="U23" s="26"/>
      <c r="V23" s="33">
        <f>V10-V20</f>
        <v>17.33</v>
      </c>
      <c r="W23" s="28">
        <f>W22*1.25</f>
        <v>12.6875</v>
      </c>
      <c r="X23" s="25">
        <f>ROUND(V23*W23,2)</f>
        <v>219.87</v>
      </c>
      <c r="Y23" s="26"/>
      <c r="Z23" s="33">
        <f>Z10-Z20</f>
        <v>17.33</v>
      </c>
      <c r="AA23" s="28">
        <f>AA22*1.25</f>
        <v>12.6875</v>
      </c>
      <c r="AB23" s="25">
        <f>ROUND(Z23*AA23,2)</f>
        <v>219.87</v>
      </c>
      <c r="AC23" s="26"/>
      <c r="AD23" s="33">
        <f>AD10-AD20</f>
        <v>0</v>
      </c>
      <c r="AE23" s="28">
        <f>AE22*1.25</f>
        <v>12.6875</v>
      </c>
      <c r="AF23" s="25">
        <f>ROUND(AD23*AE23,2)</f>
        <v>0</v>
      </c>
      <c r="AG23" s="27"/>
      <c r="AH23" s="33">
        <f>AH10-AH20</f>
        <v>0</v>
      </c>
      <c r="AI23" s="28">
        <f>AI22*1.25</f>
        <v>12.6875</v>
      </c>
      <c r="AJ23" s="25">
        <f>ROUND(AH23*AI23,2)</f>
        <v>0</v>
      </c>
      <c r="AK23" s="26"/>
      <c r="AL23" s="33">
        <f>AL10-AL20</f>
        <v>0</v>
      </c>
      <c r="AM23" s="28">
        <f>AM22*1.25</f>
        <v>13.100000000000001</v>
      </c>
      <c r="AN23" s="25">
        <f>ROUND(AL23*AM23,2)</f>
        <v>0</v>
      </c>
      <c r="AO23" s="26"/>
      <c r="AP23" s="33">
        <f>AP10-AP20</f>
        <v>0</v>
      </c>
      <c r="AQ23" s="28">
        <f>AQ22*1.25</f>
        <v>13.100000000000001</v>
      </c>
      <c r="AR23" s="25">
        <f>ROUND(AP23*AQ23,2)</f>
        <v>0</v>
      </c>
      <c r="AS23" s="26"/>
      <c r="AT23" s="33">
        <f>AT10-AT20</f>
        <v>0</v>
      </c>
      <c r="AU23" s="28">
        <f>AU22*1.25</f>
        <v>13.100000000000001</v>
      </c>
      <c r="AV23" s="25">
        <f>ROUND(AT23*AU23,2)</f>
        <v>0</v>
      </c>
      <c r="AW23" s="27"/>
    </row>
    <row r="24" spans="1:49" s="1" customFormat="1" ht="15" customHeight="1">
      <c r="A24" s="81" t="s">
        <v>3</v>
      </c>
      <c r="B24" s="33">
        <f>B11-B21</f>
        <v>0</v>
      </c>
      <c r="C24" s="28">
        <f>C22*1.5</f>
        <v>15.225000000000001</v>
      </c>
      <c r="D24" s="25">
        <f>ROUND(B24*C24,2)</f>
        <v>0</v>
      </c>
      <c r="E24" s="26"/>
      <c r="F24" s="33">
        <f>F11-F21</f>
        <v>0</v>
      </c>
      <c r="G24" s="28">
        <f>G22*1.5</f>
        <v>15.225000000000001</v>
      </c>
      <c r="H24" s="25">
        <f>ROUND(F24*G24,2)</f>
        <v>0</v>
      </c>
      <c r="I24" s="26"/>
      <c r="J24" s="33">
        <f>J11-J21</f>
        <v>0</v>
      </c>
      <c r="K24" s="28">
        <f>K22*1.5</f>
        <v>15.225000000000001</v>
      </c>
      <c r="L24" s="25">
        <f>ROUND(J24*K24,2)</f>
        <v>0</v>
      </c>
      <c r="M24" s="27"/>
      <c r="N24" s="33">
        <f>N11-N21</f>
        <v>0</v>
      </c>
      <c r="O24" s="28">
        <f>O22*1.5</f>
        <v>15.225000000000001</v>
      </c>
      <c r="P24" s="25">
        <f>ROUND(N24*O24,2)</f>
        <v>0</v>
      </c>
      <c r="Q24" s="27"/>
      <c r="R24" s="33">
        <f>R11-R21</f>
        <v>0</v>
      </c>
      <c r="S24" s="28">
        <f>S22*1.5</f>
        <v>15.225000000000001</v>
      </c>
      <c r="T24" s="25">
        <f>ROUND(R24*S24,2)</f>
        <v>0</v>
      </c>
      <c r="U24" s="26"/>
      <c r="V24" s="33">
        <f>V11-V21</f>
        <v>0</v>
      </c>
      <c r="W24" s="28">
        <f>W22*1.5</f>
        <v>15.225000000000001</v>
      </c>
      <c r="X24" s="25">
        <f>ROUND(V24*W24,2)</f>
        <v>0</v>
      </c>
      <c r="Y24" s="26"/>
      <c r="Z24" s="33">
        <f>Z11-Z21</f>
        <v>0</v>
      </c>
      <c r="AA24" s="28">
        <f>AA22*1.5</f>
        <v>15.225000000000001</v>
      </c>
      <c r="AB24" s="25">
        <f>ROUND(Z24*AA24,2)</f>
        <v>0</v>
      </c>
      <c r="AC24" s="26"/>
      <c r="AD24" s="33">
        <f>AD11-AD21</f>
        <v>0</v>
      </c>
      <c r="AE24" s="28">
        <f>AE22*1.5</f>
        <v>15.225000000000001</v>
      </c>
      <c r="AF24" s="25">
        <f>ROUND(AD24*AE24,2)</f>
        <v>0</v>
      </c>
      <c r="AG24" s="27"/>
      <c r="AH24" s="33">
        <f>AH11-AH21</f>
        <v>0</v>
      </c>
      <c r="AI24" s="28">
        <f>AI22*1.5</f>
        <v>15.225000000000001</v>
      </c>
      <c r="AJ24" s="25">
        <f>ROUND(AH24*AI24,2)</f>
        <v>0</v>
      </c>
      <c r="AK24" s="26"/>
      <c r="AL24" s="33">
        <f>AL11-AL21</f>
        <v>0</v>
      </c>
      <c r="AM24" s="28">
        <f>AM22*1.5</f>
        <v>15.72</v>
      </c>
      <c r="AN24" s="25">
        <f>ROUND(AL24*AM24,2)</f>
        <v>0</v>
      </c>
      <c r="AO24" s="26"/>
      <c r="AP24" s="33">
        <f>AP11-AP21</f>
        <v>0</v>
      </c>
      <c r="AQ24" s="28">
        <f>AQ22*1.5</f>
        <v>15.72</v>
      </c>
      <c r="AR24" s="25">
        <f>ROUND(AP24*AQ24,2)</f>
        <v>0</v>
      </c>
      <c r="AS24" s="26"/>
      <c r="AT24" s="33">
        <f>AT11-AT21</f>
        <v>0</v>
      </c>
      <c r="AU24" s="28">
        <f>AU22*1.5</f>
        <v>15.72</v>
      </c>
      <c r="AV24" s="25">
        <f>ROUND(AT24*AU24,2)</f>
        <v>0</v>
      </c>
      <c r="AW24" s="27"/>
    </row>
    <row r="25" spans="1:49" s="1" customFormat="1" ht="15" customHeight="1">
      <c r="A25" s="84" t="s">
        <v>11</v>
      </c>
      <c r="B25" s="33">
        <f>SUM(B22:B24)</f>
        <v>169</v>
      </c>
      <c r="C25" s="45"/>
      <c r="D25" s="46">
        <f>SUM(D22:D24)</f>
        <v>1759.3200000000002</v>
      </c>
      <c r="E25" s="47"/>
      <c r="F25" s="33">
        <f>SUM(F22:F24)</f>
        <v>169</v>
      </c>
      <c r="G25" s="45"/>
      <c r="H25" s="46">
        <f>SUM(H22:H24)</f>
        <v>1759.3200000000002</v>
      </c>
      <c r="I25" s="47"/>
      <c r="J25" s="33">
        <f>SUM(J22:J24)</f>
        <v>169</v>
      </c>
      <c r="K25" s="45"/>
      <c r="L25" s="46">
        <f>SUM(L22:L24)</f>
        <v>1759.3200000000002</v>
      </c>
      <c r="M25" s="48"/>
      <c r="N25" s="33">
        <f>SUM(N22:N24)</f>
        <v>169</v>
      </c>
      <c r="O25" s="45"/>
      <c r="P25" s="46">
        <f>SUM(P22:P24)</f>
        <v>1759.3200000000002</v>
      </c>
      <c r="Q25" s="48"/>
      <c r="R25" s="33">
        <f>SUM(R22:R24)</f>
        <v>169</v>
      </c>
      <c r="S25" s="45"/>
      <c r="T25" s="46">
        <f>SUM(T22:T24)</f>
        <v>1759.3200000000002</v>
      </c>
      <c r="U25" s="47"/>
      <c r="V25" s="33">
        <f>SUM(V22:V24)</f>
        <v>169</v>
      </c>
      <c r="W25" s="45"/>
      <c r="X25" s="46">
        <f>SUM(X22:X24)</f>
        <v>1759.3200000000002</v>
      </c>
      <c r="Y25" s="47"/>
      <c r="Z25" s="33">
        <f>SUM(Z22:Z24)</f>
        <v>169</v>
      </c>
      <c r="AA25" s="45"/>
      <c r="AB25" s="46">
        <f>SUM(AB22:AB24)</f>
        <v>1759.3200000000002</v>
      </c>
      <c r="AC25" s="47"/>
      <c r="AD25" s="33">
        <f>SUM(AD22:AD24)</f>
        <v>151.67</v>
      </c>
      <c r="AE25" s="45"/>
      <c r="AF25" s="46">
        <f>SUM(AF22:AF24)</f>
        <v>1539.45</v>
      </c>
      <c r="AG25" s="48"/>
      <c r="AH25" s="33">
        <f>SUM(AH22:AH24)</f>
        <v>151.67</v>
      </c>
      <c r="AI25" s="45"/>
      <c r="AJ25" s="46">
        <f>SUM(AJ22:AJ24)</f>
        <v>1539.45</v>
      </c>
      <c r="AK25" s="47"/>
      <c r="AL25" s="33">
        <f>SUM(AL22:AL24)</f>
        <v>151.67</v>
      </c>
      <c r="AM25" s="45"/>
      <c r="AN25" s="46">
        <f>SUM(AN22:AN24)</f>
        <v>1589.5</v>
      </c>
      <c r="AO25" s="47"/>
      <c r="AP25" s="33">
        <f>SUM(AP22:AP24)</f>
        <v>151.67</v>
      </c>
      <c r="AQ25" s="45"/>
      <c r="AR25" s="46">
        <f>SUM(AR22:AR24)</f>
        <v>1589.5</v>
      </c>
      <c r="AS25" s="47"/>
      <c r="AT25" s="33">
        <f>SUM(AT22:AT24)</f>
        <v>151.67</v>
      </c>
      <c r="AU25" s="45"/>
      <c r="AV25" s="46">
        <f>SUM(AV22:AV24)</f>
        <v>1589.5</v>
      </c>
      <c r="AW25" s="48"/>
    </row>
    <row r="26" spans="1:49" s="1" customFormat="1" ht="15" customHeight="1">
      <c r="A26" s="80" t="s">
        <v>47</v>
      </c>
      <c r="B26" s="41"/>
      <c r="C26" s="42"/>
      <c r="D26" s="43"/>
      <c r="E26" s="43"/>
      <c r="F26" s="41"/>
      <c r="G26" s="42"/>
      <c r="H26" s="43"/>
      <c r="I26" s="43"/>
      <c r="J26" s="41"/>
      <c r="K26" s="42"/>
      <c r="L26" s="43"/>
      <c r="M26" s="44"/>
      <c r="N26" s="41"/>
      <c r="O26" s="42"/>
      <c r="P26" s="43"/>
      <c r="Q26" s="44"/>
      <c r="R26" s="41"/>
      <c r="S26" s="42"/>
      <c r="T26" s="43"/>
      <c r="U26" s="43"/>
      <c r="V26" s="41"/>
      <c r="W26" s="42"/>
      <c r="X26" s="43"/>
      <c r="Y26" s="43"/>
      <c r="Z26" s="41"/>
      <c r="AA26" s="42"/>
      <c r="AB26" s="43"/>
      <c r="AC26" s="43"/>
      <c r="AD26" s="41"/>
      <c r="AE26" s="42"/>
      <c r="AF26" s="43"/>
      <c r="AG26" s="44"/>
      <c r="AH26" s="41"/>
      <c r="AI26" s="42"/>
      <c r="AJ26" s="43"/>
      <c r="AK26" s="43"/>
      <c r="AL26" s="41"/>
      <c r="AM26" s="42"/>
      <c r="AN26" s="43"/>
      <c r="AO26" s="43"/>
      <c r="AP26" s="41"/>
      <c r="AQ26" s="42"/>
      <c r="AR26" s="43"/>
      <c r="AS26" s="43"/>
      <c r="AT26" s="41"/>
      <c r="AU26" s="42"/>
      <c r="AV26" s="43"/>
      <c r="AW26" s="44"/>
    </row>
    <row r="27" spans="1:49" s="1" customFormat="1" ht="15" customHeight="1">
      <c r="A27" s="85" t="s">
        <v>42</v>
      </c>
      <c r="B27" s="49">
        <f>D16</f>
        <v>2326.66</v>
      </c>
      <c r="C27" s="94">
        <v>0.3</v>
      </c>
      <c r="D27" s="34">
        <f>ROUND(B27*(1-C27),2)</f>
        <v>1628.66</v>
      </c>
      <c r="E27" s="70">
        <f>B27-D14</f>
        <v>2076.66</v>
      </c>
      <c r="F27" s="49">
        <f>H16</f>
        <v>2226.66</v>
      </c>
      <c r="G27" s="95">
        <f>C27</f>
        <v>0.3</v>
      </c>
      <c r="H27" s="34">
        <f>ROUND(F27*(1-G27),2)</f>
        <v>1558.66</v>
      </c>
      <c r="I27" s="70">
        <f>E27+F27-H14</f>
        <v>4053.3199999999997</v>
      </c>
      <c r="J27" s="49">
        <f>L16</f>
        <v>2126.66</v>
      </c>
      <c r="K27" s="95">
        <f>G27</f>
        <v>0.3</v>
      </c>
      <c r="L27" s="34">
        <f>ROUND(J27*(1-K27),2)</f>
        <v>1488.66</v>
      </c>
      <c r="M27" s="72">
        <f>I27+J27-L14</f>
        <v>5929.98</v>
      </c>
      <c r="N27" s="49">
        <f>P16</f>
        <v>2076.66</v>
      </c>
      <c r="O27" s="95">
        <f>K27</f>
        <v>0.3</v>
      </c>
      <c r="P27" s="34">
        <f>ROUND(N27*(1-O27),2)</f>
        <v>1453.66</v>
      </c>
      <c r="Q27" s="72">
        <f>M27+N27-P14</f>
        <v>7756.639999999999</v>
      </c>
      <c r="R27" s="49">
        <f>T16</f>
        <v>2526.66</v>
      </c>
      <c r="S27" s="95">
        <f>O27</f>
        <v>0.3</v>
      </c>
      <c r="T27" s="34">
        <f>ROUND(R27*(1-S27),2)</f>
        <v>1768.66</v>
      </c>
      <c r="U27" s="70">
        <f>Q27+R27-T14</f>
        <v>10033.3</v>
      </c>
      <c r="V27" s="49">
        <f>X16</f>
        <v>2126.66</v>
      </c>
      <c r="W27" s="95">
        <f>S27</f>
        <v>0.3</v>
      </c>
      <c r="X27" s="34">
        <f>ROUND(V27*(1-W27),2)</f>
        <v>1488.66</v>
      </c>
      <c r="Y27" s="70">
        <f>U27+V27-X14</f>
        <v>11909.96</v>
      </c>
      <c r="Z27" s="49">
        <f>AB16</f>
        <v>2026.6599999999999</v>
      </c>
      <c r="AA27" s="95">
        <f>W27</f>
        <v>0.3</v>
      </c>
      <c r="AB27" s="34">
        <f>ROUND(Z27*(1-AA27),2)</f>
        <v>1418.66</v>
      </c>
      <c r="AC27" s="70">
        <f>Y27+Z27-AB14</f>
        <v>13686.619999999999</v>
      </c>
      <c r="AD27" s="49">
        <f>AF16</f>
        <v>1804.62</v>
      </c>
      <c r="AE27" s="95">
        <f>AA27</f>
        <v>0.3</v>
      </c>
      <c r="AF27" s="34">
        <f>ROUND(AD27*(1-AE27),2)</f>
        <v>1263.23</v>
      </c>
      <c r="AG27" s="72">
        <f>AC27+AD27-AF14</f>
        <v>15241.239999999998</v>
      </c>
      <c r="AH27" s="49">
        <f>AJ16</f>
        <v>1804.62</v>
      </c>
      <c r="AI27" s="95">
        <f>AE27</f>
        <v>0.3</v>
      </c>
      <c r="AJ27" s="34">
        <f>ROUND(AH27*(1-AI27),2)</f>
        <v>1263.23</v>
      </c>
      <c r="AK27" s="70">
        <f>AG27+AH27-AJ14</f>
        <v>16795.859999999997</v>
      </c>
      <c r="AL27" s="49">
        <f>AN16</f>
        <v>1804.62</v>
      </c>
      <c r="AM27" s="95">
        <f>AI27</f>
        <v>0.3</v>
      </c>
      <c r="AN27" s="34">
        <f>ROUND(AL27*(1-AM27),2)</f>
        <v>1263.23</v>
      </c>
      <c r="AO27" s="70">
        <f>AK27+AL27-AN14</f>
        <v>18350.479999999996</v>
      </c>
      <c r="AP27" s="49">
        <f>AR16</f>
        <v>1804.62</v>
      </c>
      <c r="AQ27" s="95">
        <f>AM27</f>
        <v>0.3</v>
      </c>
      <c r="AR27" s="34">
        <f>ROUND(AP27*(1-AQ27),2)</f>
        <v>1263.23</v>
      </c>
      <c r="AS27" s="70">
        <f>AO27+AP27-AR14</f>
        <v>19905.099999999995</v>
      </c>
      <c r="AT27" s="49">
        <f>AV16</f>
        <v>1804.62</v>
      </c>
      <c r="AU27" s="95">
        <f>AQ27</f>
        <v>0.3</v>
      </c>
      <c r="AV27" s="34">
        <f>ROUND(AT27*(1-AU27),2)</f>
        <v>1263.23</v>
      </c>
      <c r="AW27" s="72">
        <f>AS27+AT27-AV14</f>
        <v>21459.719999999994</v>
      </c>
    </row>
    <row r="28" spans="1:49" s="1" customFormat="1" ht="15" customHeight="1">
      <c r="A28" s="86" t="s">
        <v>41</v>
      </c>
      <c r="B28" s="29"/>
      <c r="C28" s="45"/>
      <c r="D28" s="38">
        <f>IF(OR(C27=0,$S$2=0),D27,MAX(D27,MIN(D25,B27)))</f>
        <v>1759.3200000000002</v>
      </c>
      <c r="E28" s="46">
        <f>D28</f>
        <v>1759.3200000000002</v>
      </c>
      <c r="F28" s="29"/>
      <c r="G28" s="45"/>
      <c r="H28" s="38">
        <f>IF(OR(G27=0,$S$2=0),H27,MAX(H27,MIN(H25,F27)))</f>
        <v>1759.3200000000002</v>
      </c>
      <c r="I28" s="46">
        <f>H28+E28</f>
        <v>3518.6400000000003</v>
      </c>
      <c r="J28" s="29"/>
      <c r="K28" s="45"/>
      <c r="L28" s="38">
        <f>IF(OR(K27=0,$S$2=0),L27,MAX(L27,MIN(L25,J27)))</f>
        <v>1759.3200000000002</v>
      </c>
      <c r="M28" s="50">
        <f>L28+I28</f>
        <v>5277.960000000001</v>
      </c>
      <c r="N28" s="29"/>
      <c r="O28" s="45"/>
      <c r="P28" s="38">
        <f>IF(OR(O27=0,$S$2=0),P27,MAX(P27,MIN(P25,N27)))</f>
        <v>1759.3200000000002</v>
      </c>
      <c r="Q28" s="50">
        <f>P28+M28</f>
        <v>7037.280000000001</v>
      </c>
      <c r="R28" s="29"/>
      <c r="S28" s="45"/>
      <c r="T28" s="38">
        <f>IF(OR(S27=0,$S$2=0),T27,MAX(T27,MIN(T25,R27)))</f>
        <v>1768.66</v>
      </c>
      <c r="U28" s="46">
        <f>T28+Q28</f>
        <v>8805.94</v>
      </c>
      <c r="V28" s="29"/>
      <c r="W28" s="45"/>
      <c r="X28" s="38">
        <f>IF(OR(W27=0,$S$2=0),X27,MAX(X27,MIN(X25,V27)))</f>
        <v>1759.3200000000002</v>
      </c>
      <c r="Y28" s="46">
        <f>X28+U28</f>
        <v>10565.26</v>
      </c>
      <c r="Z28" s="29"/>
      <c r="AA28" s="45"/>
      <c r="AB28" s="38">
        <f>IF(OR(AA27=0,$S$2=0),AB27,MAX(AB27,MIN(AB25,Z27)))</f>
        <v>1759.3200000000002</v>
      </c>
      <c r="AC28" s="46">
        <f>AB28+Y28</f>
        <v>12324.58</v>
      </c>
      <c r="AD28" s="29"/>
      <c r="AE28" s="45"/>
      <c r="AF28" s="38">
        <f>IF(OR(AE27=0,$S$2=0),AF27,MAX(AF27,MIN(AF25,AD27)))</f>
        <v>1539.45</v>
      </c>
      <c r="AG28" s="50">
        <f>AF28+AC28</f>
        <v>13864.03</v>
      </c>
      <c r="AH28" s="29"/>
      <c r="AI28" s="45"/>
      <c r="AJ28" s="38">
        <f>IF(OR(AI27=0,$S$2=0),AJ27,MAX(AJ27,MIN(AJ25,AH27)))</f>
        <v>1539.45</v>
      </c>
      <c r="AK28" s="46">
        <f>AJ28+AG28</f>
        <v>15403.480000000001</v>
      </c>
      <c r="AL28" s="29"/>
      <c r="AM28" s="45"/>
      <c r="AN28" s="38">
        <f>IF(OR(AM27=0,$S$2=0),AN27,MAX(AN27,MIN(AN25,AL27)))</f>
        <v>1589.5</v>
      </c>
      <c r="AO28" s="46">
        <f>AN28+AK28</f>
        <v>16992.980000000003</v>
      </c>
      <c r="AP28" s="29"/>
      <c r="AQ28" s="45"/>
      <c r="AR28" s="38">
        <f>IF(OR(AQ27=0,$S$2=0),AR27,MAX(AR27,MIN(AR25,AP27)))</f>
        <v>1589.5</v>
      </c>
      <c r="AS28" s="46">
        <f>AR28+AO28</f>
        <v>18582.480000000003</v>
      </c>
      <c r="AT28" s="29"/>
      <c r="AU28" s="45"/>
      <c r="AV28" s="38">
        <f>IF(OR(AU27=0,$S$2=0),AV27,MAX(AV27,MIN(AV25,AT27)))</f>
        <v>1589.5</v>
      </c>
      <c r="AW28" s="50">
        <f>AV28+AS28</f>
        <v>20171.980000000003</v>
      </c>
    </row>
    <row r="29" spans="1:49" s="1" customFormat="1" ht="15" customHeight="1">
      <c r="A29" s="86" t="s">
        <v>46</v>
      </c>
      <c r="B29" s="37">
        <f>B17</f>
        <v>169</v>
      </c>
      <c r="C29" s="51">
        <f>C22</f>
        <v>10.15</v>
      </c>
      <c r="D29" s="38">
        <f>ROUND(B29*C29,2)</f>
        <v>1715.35</v>
      </c>
      <c r="E29" s="52">
        <f>D29</f>
        <v>1715.35</v>
      </c>
      <c r="F29" s="37">
        <f>F17</f>
        <v>169</v>
      </c>
      <c r="G29" s="51">
        <f>G22</f>
        <v>10.15</v>
      </c>
      <c r="H29" s="38">
        <f>ROUND((F29*G29),2)</f>
        <v>1715.35</v>
      </c>
      <c r="I29" s="52">
        <f>H29+E29</f>
        <v>3430.7</v>
      </c>
      <c r="J29" s="37">
        <f>J17</f>
        <v>169</v>
      </c>
      <c r="K29" s="51">
        <f>K22</f>
        <v>10.15</v>
      </c>
      <c r="L29" s="38">
        <f>ROUND((J29*K29),2)</f>
        <v>1715.35</v>
      </c>
      <c r="M29" s="53">
        <f>L29+I29</f>
        <v>5146.049999999999</v>
      </c>
      <c r="N29" s="37">
        <f>N17</f>
        <v>169</v>
      </c>
      <c r="O29" s="51">
        <f>O22</f>
        <v>10.15</v>
      </c>
      <c r="P29" s="38">
        <f>ROUND((N29*O29),2)</f>
        <v>1715.35</v>
      </c>
      <c r="Q29" s="53">
        <f>P29+M29</f>
        <v>6861.4</v>
      </c>
      <c r="R29" s="37">
        <f>R17</f>
        <v>169</v>
      </c>
      <c r="S29" s="51">
        <f>S22</f>
        <v>10.15</v>
      </c>
      <c r="T29" s="38">
        <f>ROUND((R29*S29),2)</f>
        <v>1715.35</v>
      </c>
      <c r="U29" s="52">
        <f>T29+Q29</f>
        <v>8576.75</v>
      </c>
      <c r="V29" s="37">
        <f>V17</f>
        <v>169</v>
      </c>
      <c r="W29" s="51">
        <f>W22</f>
        <v>10.15</v>
      </c>
      <c r="X29" s="38">
        <f>ROUND((V29*W29),2)</f>
        <v>1715.35</v>
      </c>
      <c r="Y29" s="52">
        <f>X29+U29</f>
        <v>10292.1</v>
      </c>
      <c r="Z29" s="37">
        <f>Z17</f>
        <v>169</v>
      </c>
      <c r="AA29" s="51">
        <f>AA22</f>
        <v>10.15</v>
      </c>
      <c r="AB29" s="38">
        <f>ROUND((Z29*AA29),2)</f>
        <v>1715.35</v>
      </c>
      <c r="AC29" s="52">
        <f>AB29+Y29</f>
        <v>12007.45</v>
      </c>
      <c r="AD29" s="37">
        <f>AD17</f>
        <v>151.67</v>
      </c>
      <c r="AE29" s="51">
        <f>AE22</f>
        <v>10.15</v>
      </c>
      <c r="AF29" s="38">
        <f>ROUND((AD29*AE29),2)</f>
        <v>1539.45</v>
      </c>
      <c r="AG29" s="53">
        <f>AF29+AC29</f>
        <v>13546.900000000001</v>
      </c>
      <c r="AH29" s="37">
        <f>AH17</f>
        <v>151.67</v>
      </c>
      <c r="AI29" s="51">
        <f>AI22</f>
        <v>10.15</v>
      </c>
      <c r="AJ29" s="38">
        <f>ROUND((AH29*AI29),2)</f>
        <v>1539.45</v>
      </c>
      <c r="AK29" s="52">
        <f>AJ29+AG29</f>
        <v>15086.350000000002</v>
      </c>
      <c r="AL29" s="37">
        <f>AL17</f>
        <v>151.67</v>
      </c>
      <c r="AM29" s="51">
        <f>AM22</f>
        <v>10.48</v>
      </c>
      <c r="AN29" s="38">
        <f>ROUND((AL29*AM29),2)</f>
        <v>1589.5</v>
      </c>
      <c r="AO29" s="52">
        <f>AN29+AK29</f>
        <v>16675.850000000002</v>
      </c>
      <c r="AP29" s="37">
        <f>AP17</f>
        <v>151.67</v>
      </c>
      <c r="AQ29" s="51">
        <f>AQ22</f>
        <v>10.48</v>
      </c>
      <c r="AR29" s="38">
        <f>ROUND((AP29*AQ29),2)</f>
        <v>1589.5</v>
      </c>
      <c r="AS29" s="52">
        <f>AR29+AO29</f>
        <v>18265.350000000002</v>
      </c>
      <c r="AT29" s="37">
        <f>AT17</f>
        <v>151.67</v>
      </c>
      <c r="AU29" s="51">
        <f>AU22</f>
        <v>10.48</v>
      </c>
      <c r="AV29" s="38">
        <f>ROUND((AT29*AU29),2)</f>
        <v>1589.5</v>
      </c>
      <c r="AW29" s="53">
        <f>AV29+AS29</f>
        <v>19854.850000000002</v>
      </c>
    </row>
    <row r="30" spans="1:49" s="1" customFormat="1" ht="15" customHeight="1">
      <c r="A30" s="81" t="s">
        <v>58</v>
      </c>
      <c r="B30" s="54">
        <f>E28</f>
        <v>1759.3200000000002</v>
      </c>
      <c r="C30" s="55">
        <f>ROUND(MIN(MAX((Coeff_T/0.6)*(1.6*(E29/B30)-1),0),Coeff_T)/CoeffCP,4)</f>
        <v>0.303</v>
      </c>
      <c r="D30" s="56">
        <f aca="true" t="shared" si="0" ref="D30:D35">E30</f>
        <v>533.07</v>
      </c>
      <c r="E30" s="57">
        <f>ROUND(B30*C30,2)</f>
        <v>533.07</v>
      </c>
      <c r="F30" s="54">
        <f>I28</f>
        <v>3518.6400000000003</v>
      </c>
      <c r="G30" s="55">
        <f>ROUND(MIN(MAX((Coeff_T/0.6)*(1.6*(I29/F30)-1),0),Coeff_T)/CoeffCP,4)</f>
        <v>0.303</v>
      </c>
      <c r="H30" s="56">
        <f aca="true" t="shared" si="1" ref="H30:H35">I30-E30</f>
        <v>533.08</v>
      </c>
      <c r="I30" s="57">
        <f>ROUND(F30*G30,2)</f>
        <v>1066.15</v>
      </c>
      <c r="J30" s="54">
        <f>M28</f>
        <v>5277.960000000001</v>
      </c>
      <c r="K30" s="55">
        <f>ROUND(MIN(MAX((Coeff_T/0.6)*(1.6*(M29/J30)-1),0),Coeff_T)/CoeffCP,4)</f>
        <v>0.303</v>
      </c>
      <c r="L30" s="56">
        <f aca="true" t="shared" si="2" ref="L30:L35">M30-I30</f>
        <v>533.0699999999999</v>
      </c>
      <c r="M30" s="58">
        <f>ROUND(J30*K30,2)</f>
        <v>1599.22</v>
      </c>
      <c r="N30" s="54">
        <f>Q28</f>
        <v>7037.280000000001</v>
      </c>
      <c r="O30" s="55">
        <f>ROUND(MIN(MAX((Coeff_T/0.6)*(1.6*(Q29/N30)-1),0),Coeff_T)/CoeffCP,4)</f>
        <v>0.303</v>
      </c>
      <c r="P30" s="56">
        <f aca="true" t="shared" si="3" ref="P30:P35">Q30-M30</f>
        <v>533.0800000000002</v>
      </c>
      <c r="Q30" s="58">
        <f>ROUND(N30*O30,2)</f>
        <v>2132.3</v>
      </c>
      <c r="R30" s="54">
        <f>U28</f>
        <v>8805.94</v>
      </c>
      <c r="S30" s="55">
        <f>ROUND(MIN(MAX((Coeff_T/0.6)*(1.6*(U29/R30)-1),0),Coeff_T)/CoeffCP,4)</f>
        <v>0.3021</v>
      </c>
      <c r="T30" s="56">
        <f aca="true" t="shared" si="4" ref="T30:T35">U30-Q30</f>
        <v>527.9699999999998</v>
      </c>
      <c r="U30" s="57">
        <f>ROUND(R30*S30,2)</f>
        <v>2660.27</v>
      </c>
      <c r="V30" s="54">
        <f>Y28</f>
        <v>10565.26</v>
      </c>
      <c r="W30" s="55">
        <f>ROUND(MIN(MAX((Coeff_T/0.6)*(1.6*(Y29/V30)-1),0),Coeff_T)/CoeffCP,4)</f>
        <v>0.3022</v>
      </c>
      <c r="X30" s="56">
        <f aca="true" t="shared" si="5" ref="X30:X35">Y30-U30</f>
        <v>532.5500000000002</v>
      </c>
      <c r="Y30" s="57">
        <f>ROUND(V30*W30,2)</f>
        <v>3192.82</v>
      </c>
      <c r="Z30" s="54">
        <f>AC28</f>
        <v>12324.58</v>
      </c>
      <c r="AA30" s="55">
        <f>ROUND(MIN(MAX((Coeff_T/0.6)*(1.6*(AC29/Z30)-1),0),Coeff_T)/CoeffCP,4)</f>
        <v>0.3023</v>
      </c>
      <c r="AB30" s="56">
        <f aca="true" t="shared" si="6" ref="AB30:AB35">AC30-Y30</f>
        <v>532.8999999999996</v>
      </c>
      <c r="AC30" s="57">
        <f>ROUND(Z30*AA30,2)</f>
        <v>3725.72</v>
      </c>
      <c r="AD30" s="54">
        <f>AG28</f>
        <v>13864.03</v>
      </c>
      <c r="AE30" s="55">
        <f>ROUND(MIN(MAX((Coeff_T/0.6)*(1.6*(AG29/AD30)-1),0),Coeff_T)/CoeffCP,4)</f>
        <v>0.3048</v>
      </c>
      <c r="AF30" s="56">
        <f aca="true" t="shared" si="7" ref="AF30:AF35">AG30-AC30</f>
        <v>500.0400000000004</v>
      </c>
      <c r="AG30" s="58">
        <f>ROUND(AD30*AE30,2)</f>
        <v>4225.76</v>
      </c>
      <c r="AH30" s="54">
        <f>AK28</f>
        <v>15403.480000000001</v>
      </c>
      <c r="AI30" s="55">
        <f>ROUND(MIN(MAX((Coeff_T/0.6)*(1.6*(AK29/AH30)-1),0),Coeff_T)/CoeffCP,4)</f>
        <v>0.3068</v>
      </c>
      <c r="AJ30" s="56">
        <f aca="true" t="shared" si="8" ref="AJ30:AJ35">AK30-AG30</f>
        <v>500.02999999999975</v>
      </c>
      <c r="AK30" s="57">
        <f>ROUND(AH30*AI30,2)</f>
        <v>4725.79</v>
      </c>
      <c r="AL30" s="54">
        <f>AO28</f>
        <v>16992.980000000003</v>
      </c>
      <c r="AM30" s="55">
        <f>ROUND(MIN(MAX((Coeff_T/0.6)*(1.6*(AO29/AL30)-1),0),Coeff_T)/CoeffCP,4)</f>
        <v>0.3084</v>
      </c>
      <c r="AN30" s="56">
        <f aca="true" t="shared" si="9" ref="AN30:AN35">AO30-AK30</f>
        <v>514.8500000000004</v>
      </c>
      <c r="AO30" s="57">
        <f>ROUND(AL30*AM30,2)</f>
        <v>5240.64</v>
      </c>
      <c r="AP30" s="54">
        <f>AS28</f>
        <v>18582.480000000003</v>
      </c>
      <c r="AQ30" s="55">
        <f>ROUND(MIN(MAX((Coeff_T/0.6)*(1.6*(AS29/AP30)-1),0),Coeff_T)/CoeffCP,4)</f>
        <v>0.3098</v>
      </c>
      <c r="AR30" s="56">
        <f aca="true" t="shared" si="10" ref="AR30:AR35">AS30-AO30</f>
        <v>516.21</v>
      </c>
      <c r="AS30" s="57">
        <f>ROUND(AP30*AQ30,2)</f>
        <v>5756.85</v>
      </c>
      <c r="AT30" s="54">
        <f>AW28</f>
        <v>20171.980000000003</v>
      </c>
      <c r="AU30" s="55">
        <f>ROUND(MIN(MAX((Coeff_T/0.6)*(1.6*(AW29/AT30)-1),0),Coeff_T)/CoeffCP,4)</f>
        <v>0.311</v>
      </c>
      <c r="AV30" s="56">
        <f aca="true" t="shared" si="11" ref="AV30:AV35">AW30-AS30</f>
        <v>516.6399999999994</v>
      </c>
      <c r="AW30" s="58">
        <f>ROUND(AT30*AU30,2)</f>
        <v>6273.49</v>
      </c>
    </row>
    <row r="31" spans="1:49" s="1" customFormat="1" ht="15" customHeight="1">
      <c r="A31" s="81" t="s">
        <v>59</v>
      </c>
      <c r="B31" s="71">
        <f>E27</f>
        <v>2076.66</v>
      </c>
      <c r="C31" s="55">
        <f>ROUND(MIN(MAX((Coeff_T/0.6)*(1.6*(E29/B31)-1),0),Coeff_T)/CoeffCP,4)</f>
        <v>0.174</v>
      </c>
      <c r="D31" s="56">
        <f t="shared" si="0"/>
        <v>361.34</v>
      </c>
      <c r="E31" s="57">
        <f>ROUND(B31*C31,2)</f>
        <v>361.34</v>
      </c>
      <c r="F31" s="71">
        <f>I27</f>
        <v>4053.3199999999997</v>
      </c>
      <c r="G31" s="55">
        <f>ROUND(MIN(MAX((Coeff_T/0.6)*(1.6*(I29/F31)-1),0),Coeff_T)/CoeffCP,4)</f>
        <v>0.1916</v>
      </c>
      <c r="H31" s="56">
        <f t="shared" si="1"/>
        <v>415.28000000000003</v>
      </c>
      <c r="I31" s="57">
        <f>ROUND(F31*G31,2)</f>
        <v>776.62</v>
      </c>
      <c r="J31" s="71">
        <f>M27</f>
        <v>5929.98</v>
      </c>
      <c r="K31" s="55">
        <f>ROUND(MIN(MAX((Coeff_T/0.6)*(1.6*(M29/J31)-1),0),Coeff_T)/CoeffCP,4)</f>
        <v>0.2102</v>
      </c>
      <c r="L31" s="56">
        <f t="shared" si="2"/>
        <v>469.86</v>
      </c>
      <c r="M31" s="58">
        <f>ROUND(J31*K31,2)</f>
        <v>1246.48</v>
      </c>
      <c r="N31" s="71">
        <f>Q27</f>
        <v>7756.639999999999</v>
      </c>
      <c r="O31" s="55">
        <f>ROUND(MIN(MAX((Coeff_T/0.6)*(1.6*(Q29/N31)-1),0),Coeff_T)/CoeffCP,4)</f>
        <v>0.2247</v>
      </c>
      <c r="P31" s="56">
        <f t="shared" si="3"/>
        <v>496.44000000000005</v>
      </c>
      <c r="Q31" s="58">
        <f>ROUND(N31*O31,2)</f>
        <v>1742.92</v>
      </c>
      <c r="R31" s="71">
        <f>U27</f>
        <v>10033.3</v>
      </c>
      <c r="S31" s="55">
        <f>ROUND(MIN(MAX((Coeff_T/0.6)*(1.6*(U29/R31)-1),0),Coeff_T)/CoeffCP,4)</f>
        <v>0.1989</v>
      </c>
      <c r="T31" s="56">
        <f t="shared" si="4"/>
        <v>252.69999999999982</v>
      </c>
      <c r="U31" s="57">
        <f>ROUND(R31*S31,2)</f>
        <v>1995.62</v>
      </c>
      <c r="V31" s="71">
        <f>Y27</f>
        <v>11909.96</v>
      </c>
      <c r="W31" s="55">
        <f>ROUND(MIN(MAX((Coeff_T/0.6)*(1.6*(Y29/V31)-1),0),Coeff_T)/CoeffCP,4)</f>
        <v>0.207</v>
      </c>
      <c r="X31" s="56">
        <f t="shared" si="5"/>
        <v>469.74000000000024</v>
      </c>
      <c r="Y31" s="57">
        <f>ROUND(V31*W31,2)</f>
        <v>2465.36</v>
      </c>
      <c r="Z31" s="71">
        <f>AC27</f>
        <v>13686.619999999999</v>
      </c>
      <c r="AA31" s="55">
        <f>ROUND(MIN(MAX((Coeff_T/0.6)*(1.6*(AC29/Z31)-1),0),Coeff_T)/CoeffCP,4)</f>
        <v>0.2184</v>
      </c>
      <c r="AB31" s="56">
        <f t="shared" si="6"/>
        <v>523.7999999999997</v>
      </c>
      <c r="AC31" s="57">
        <f>ROUND(Z31*AA31,2)</f>
        <v>2989.16</v>
      </c>
      <c r="AD31" s="71">
        <f>AG27</f>
        <v>15241.239999999998</v>
      </c>
      <c r="AE31" s="55">
        <f>ROUND(MIN(MAX((Coeff_T/0.6)*(1.6*(AG29/AD31)-1),0),Coeff_T)/CoeffCP,4)</f>
        <v>0.2284</v>
      </c>
      <c r="AF31" s="56">
        <f t="shared" si="7"/>
        <v>491.94000000000005</v>
      </c>
      <c r="AG31" s="58">
        <f>ROUND(AD31*AE31,2)</f>
        <v>3481.1</v>
      </c>
      <c r="AH31" s="71">
        <f>AK27</f>
        <v>16795.859999999997</v>
      </c>
      <c r="AI31" s="55">
        <f>ROUND(MIN(MAX((Coeff_T/0.6)*(1.6*(AK29/AH31)-1),0),Coeff_T)/CoeffCP,4)</f>
        <v>0.2365</v>
      </c>
      <c r="AJ31" s="56">
        <f t="shared" si="8"/>
        <v>491.1199999999999</v>
      </c>
      <c r="AK31" s="57">
        <f>ROUND(AH31*AI31,2)</f>
        <v>3972.22</v>
      </c>
      <c r="AL31" s="71">
        <f>AO27</f>
        <v>18350.479999999996</v>
      </c>
      <c r="AM31" s="55">
        <f>ROUND(MIN(MAX((Coeff_T/0.6)*(1.6*(AO29/AL31)-1),0),Coeff_T)/CoeffCP,4)</f>
        <v>0.2456</v>
      </c>
      <c r="AN31" s="56">
        <f t="shared" si="9"/>
        <v>534.6600000000003</v>
      </c>
      <c r="AO31" s="57">
        <f>ROUND(AL31*AM31,2)</f>
        <v>4506.88</v>
      </c>
      <c r="AP31" s="71">
        <f>AS27</f>
        <v>19905.099999999995</v>
      </c>
      <c r="AQ31" s="55">
        <f>ROUND(MIN(MAX((Coeff_T/0.6)*(1.6*(AS29/AP31)-1),0),Coeff_T)/CoeffCP,4)</f>
        <v>0.2533</v>
      </c>
      <c r="AR31" s="56">
        <f t="shared" si="10"/>
        <v>535.0799999999999</v>
      </c>
      <c r="AS31" s="57">
        <f>ROUND(AP31*AQ31,2)</f>
        <v>5041.96</v>
      </c>
      <c r="AT31" s="71">
        <f>AW27</f>
        <v>21459.719999999994</v>
      </c>
      <c r="AU31" s="55">
        <f>ROUND(MIN(MAX((Coeff_T/0.6)*(1.6*(AW29/AT31)-1),0),Coeff_T)/CoeffCP,4)</f>
        <v>0.2599</v>
      </c>
      <c r="AV31" s="56">
        <f t="shared" si="11"/>
        <v>535.4200000000001</v>
      </c>
      <c r="AW31" s="58">
        <f>ROUND(AT31*AU31,2)</f>
        <v>5577.38</v>
      </c>
    </row>
    <row r="32" spans="1:49" s="1" customFormat="1" ht="15" customHeight="1">
      <c r="A32" s="81" t="s">
        <v>60</v>
      </c>
      <c r="B32" s="76" t="str">
        <f>IF(E33=E32,"Réduct. plafonnée","")</f>
        <v>Réduct. plafonnée</v>
      </c>
      <c r="C32" s="73"/>
      <c r="D32" s="74">
        <f t="shared" si="0"/>
        <v>469.74</v>
      </c>
      <c r="E32" s="74">
        <f>ROUND(E31*1.3,2)</f>
        <v>469.74</v>
      </c>
      <c r="F32" s="76" t="str">
        <f>IF(I33=I32,"Réduct. plafonnée","")</f>
        <v>Réduct. plafonnée</v>
      </c>
      <c r="G32" s="73"/>
      <c r="H32" s="74">
        <f t="shared" si="1"/>
        <v>539.87</v>
      </c>
      <c r="I32" s="74">
        <f>ROUND(I31*1.3,2)</f>
        <v>1009.61</v>
      </c>
      <c r="J32" s="76">
        <f>IF(M33=M32,"Réduct. plafonnée","")</f>
      </c>
      <c r="K32" s="73"/>
      <c r="L32" s="74">
        <f t="shared" si="2"/>
        <v>610.8100000000001</v>
      </c>
      <c r="M32" s="75">
        <f>ROUND(M31*1.3,2)</f>
        <v>1620.42</v>
      </c>
      <c r="N32" s="76">
        <f>IF(Q33=Q32,"Réduct. plafonnée","")</f>
      </c>
      <c r="O32" s="73"/>
      <c r="P32" s="74">
        <f t="shared" si="3"/>
        <v>645.3800000000001</v>
      </c>
      <c r="Q32" s="75">
        <f>ROUND(Q31*1.3,2)</f>
        <v>2265.8</v>
      </c>
      <c r="R32" s="76" t="str">
        <f>IF(U33=U32,"Réduct. plafonnée","")</f>
        <v>Réduct. plafonnée</v>
      </c>
      <c r="S32" s="73"/>
      <c r="T32" s="74">
        <f t="shared" si="4"/>
        <v>328.50999999999976</v>
      </c>
      <c r="U32" s="74">
        <f>ROUND(U31*1.3,2)</f>
        <v>2594.31</v>
      </c>
      <c r="V32" s="76">
        <f>IF(Y33=Y32,"Réduct. plafonnée","")</f>
      </c>
      <c r="W32" s="73"/>
      <c r="X32" s="74">
        <f t="shared" si="5"/>
        <v>610.6599999999999</v>
      </c>
      <c r="Y32" s="74">
        <f>ROUND(Y31*1.3,2)</f>
        <v>3204.97</v>
      </c>
      <c r="Z32" s="76">
        <f>IF(AC33=AC32,"Réduct. plafonnée","")</f>
      </c>
      <c r="AA32" s="73"/>
      <c r="AB32" s="74">
        <f t="shared" si="6"/>
        <v>680.94</v>
      </c>
      <c r="AC32" s="74">
        <f>ROUND(AC31*1.3,2)</f>
        <v>3885.91</v>
      </c>
      <c r="AD32" s="76">
        <f>IF(AG33=AG32,"Réduct. plafonnée","")</f>
      </c>
      <c r="AE32" s="73"/>
      <c r="AF32" s="74">
        <f t="shared" si="7"/>
        <v>639.5200000000004</v>
      </c>
      <c r="AG32" s="75">
        <f>ROUND(AG31*1.3,2)</f>
        <v>4525.43</v>
      </c>
      <c r="AH32" s="76">
        <f>IF(AK33=AK32,"Réduct. plafonnée","")</f>
      </c>
      <c r="AI32" s="73"/>
      <c r="AJ32" s="74">
        <f t="shared" si="8"/>
        <v>638.46</v>
      </c>
      <c r="AK32" s="74">
        <f>ROUND(AK31*1.3,2)</f>
        <v>5163.89</v>
      </c>
      <c r="AL32" s="76">
        <f>IF(AO33=AO32,"Réduct. plafonnée","")</f>
      </c>
      <c r="AM32" s="73"/>
      <c r="AN32" s="74">
        <f t="shared" si="9"/>
        <v>695.0499999999993</v>
      </c>
      <c r="AO32" s="74">
        <f>ROUND(AO31*1.3,2)</f>
        <v>5858.94</v>
      </c>
      <c r="AP32" s="76">
        <f>IF(AS33=AS32,"Réduct. plafonnée","")</f>
      </c>
      <c r="AQ32" s="73"/>
      <c r="AR32" s="74">
        <f t="shared" si="10"/>
        <v>695.6100000000006</v>
      </c>
      <c r="AS32" s="74">
        <f>ROUND(AS31*1.3,2)</f>
        <v>6554.55</v>
      </c>
      <c r="AT32" s="76">
        <f>IF(AW33=AW32,"Réduct. plafonnée","")</f>
      </c>
      <c r="AU32" s="73"/>
      <c r="AV32" s="74">
        <f t="shared" si="11"/>
        <v>696.04</v>
      </c>
      <c r="AW32" s="75">
        <f>ROUND(AW31*1.3,2)</f>
        <v>7250.59</v>
      </c>
    </row>
    <row r="33" spans="1:49" s="1" customFormat="1" ht="15" customHeight="1">
      <c r="A33" s="85" t="s">
        <v>57</v>
      </c>
      <c r="B33" s="76" t="str">
        <f>IF(E33=E32,"   à 130% sans DFS","")</f>
        <v>   à 130% sans DFS</v>
      </c>
      <c r="C33" s="55"/>
      <c r="D33" s="56">
        <f t="shared" si="0"/>
        <v>469.74</v>
      </c>
      <c r="E33" s="57">
        <f>MIN(E30,E32)</f>
        <v>469.74</v>
      </c>
      <c r="F33" s="77" t="str">
        <f>IF(I33=I32,"   à 130% sans DFS","")</f>
        <v>   à 130% sans DFS</v>
      </c>
      <c r="G33" s="55"/>
      <c r="H33" s="56">
        <f t="shared" si="1"/>
        <v>539.87</v>
      </c>
      <c r="I33" s="57">
        <f>MIN(I30,I32)</f>
        <v>1009.61</v>
      </c>
      <c r="J33" s="77">
        <f>IF(M33=M32,"   à 130% sans DFS","")</f>
      </c>
      <c r="K33" s="55"/>
      <c r="L33" s="56">
        <f t="shared" si="2"/>
        <v>589.61</v>
      </c>
      <c r="M33" s="58">
        <f>MIN(M30,M32)</f>
        <v>1599.22</v>
      </c>
      <c r="N33" s="77">
        <f>IF(Q33=Q32,"   à 130% sans DFS","")</f>
      </c>
      <c r="O33" s="55"/>
      <c r="P33" s="56">
        <f t="shared" si="3"/>
        <v>533.0800000000002</v>
      </c>
      <c r="Q33" s="58">
        <f>MIN(Q30,Q32)</f>
        <v>2132.3</v>
      </c>
      <c r="R33" s="77" t="str">
        <f>IF(U33=U32,"   à 130% sans DFS","")</f>
        <v>   à 130% sans DFS</v>
      </c>
      <c r="S33" s="55"/>
      <c r="T33" s="56">
        <f t="shared" si="4"/>
        <v>462.00999999999976</v>
      </c>
      <c r="U33" s="57">
        <f>MIN(U30,U32)</f>
        <v>2594.31</v>
      </c>
      <c r="V33" s="77">
        <f>IF(Y33=Y32,"   à 130% sans DFS","")</f>
      </c>
      <c r="W33" s="55"/>
      <c r="X33" s="56">
        <f t="shared" si="5"/>
        <v>598.5100000000002</v>
      </c>
      <c r="Y33" s="57">
        <f>MIN(Y30,Y32)</f>
        <v>3192.82</v>
      </c>
      <c r="Z33" s="77">
        <f>IF(AC33=AC32,"   à 130% sans DFS","")</f>
      </c>
      <c r="AA33" s="55"/>
      <c r="AB33" s="56">
        <f t="shared" si="6"/>
        <v>532.8999999999996</v>
      </c>
      <c r="AC33" s="57">
        <f>MIN(AC30,AC32)</f>
        <v>3725.72</v>
      </c>
      <c r="AD33" s="77">
        <f>IF(AG33=AG32,"   à 130% sans DFS","")</f>
      </c>
      <c r="AE33" s="55"/>
      <c r="AF33" s="56">
        <f t="shared" si="7"/>
        <v>500.0400000000004</v>
      </c>
      <c r="AG33" s="58">
        <f>MIN(AG30,AG32)</f>
        <v>4225.76</v>
      </c>
      <c r="AH33" s="77">
        <f>IF(AK33=AK32,"   à 130% sans DFS","")</f>
      </c>
      <c r="AI33" s="55"/>
      <c r="AJ33" s="56">
        <f t="shared" si="8"/>
        <v>500.02999999999975</v>
      </c>
      <c r="AK33" s="57">
        <f>MIN(AK30,AK32)</f>
        <v>4725.79</v>
      </c>
      <c r="AL33" s="77">
        <f>IF(AO33=AO32,"   à 130% sans DFS","")</f>
      </c>
      <c r="AM33" s="55"/>
      <c r="AN33" s="56">
        <f t="shared" si="9"/>
        <v>514.8500000000004</v>
      </c>
      <c r="AO33" s="57">
        <f>MIN(AO30,AO32)</f>
        <v>5240.64</v>
      </c>
      <c r="AP33" s="77">
        <f>IF(AS33=AS32,"   à 130% sans DFS","")</f>
      </c>
      <c r="AQ33" s="55"/>
      <c r="AR33" s="56">
        <f t="shared" si="10"/>
        <v>516.21</v>
      </c>
      <c r="AS33" s="57">
        <f>MIN(AS30,AS32)</f>
        <v>5756.85</v>
      </c>
      <c r="AT33" s="77">
        <f>IF(AW33=AW32,"   à 130% sans DFS","")</f>
      </c>
      <c r="AU33" s="55"/>
      <c r="AV33" s="56">
        <f t="shared" si="11"/>
        <v>516.6399999999994</v>
      </c>
      <c r="AW33" s="58">
        <f>MIN(AW30,AW32)</f>
        <v>6273.49</v>
      </c>
    </row>
    <row r="34" spans="1:49" s="1" customFormat="1" ht="15" customHeight="1">
      <c r="A34" s="86" t="s">
        <v>44</v>
      </c>
      <c r="B34" s="29"/>
      <c r="C34" s="62">
        <f>ROUND(C30*(Coeff_T-PartAA)/Coeff_T,4)</f>
        <v>0.2469</v>
      </c>
      <c r="D34" s="60">
        <f t="shared" si="0"/>
        <v>382.77</v>
      </c>
      <c r="E34" s="58">
        <f>ROUND(E33*(Coeff_T-PartAA)/Coeff_T,2)</f>
        <v>382.77</v>
      </c>
      <c r="F34" s="61"/>
      <c r="G34" s="59">
        <f>ROUND(G30*(Coeff_T-PartAA)/Coeff_T,4)</f>
        <v>0.2469</v>
      </c>
      <c r="H34" s="60">
        <f t="shared" si="1"/>
        <v>439.90999999999997</v>
      </c>
      <c r="I34" s="58">
        <f>ROUND(I33*(Coeff_T-PartAA)/Coeff_T,2)</f>
        <v>822.68</v>
      </c>
      <c r="J34" s="61"/>
      <c r="K34" s="59">
        <f>ROUND(K30*(Coeff_T-PartAA)/Coeff_T,4)</f>
        <v>0.2469</v>
      </c>
      <c r="L34" s="60">
        <f t="shared" si="2"/>
        <v>480.43999999999994</v>
      </c>
      <c r="M34" s="58">
        <f>ROUND(M33*(Coeff_T-PartAA)/Coeff_T,2)</f>
        <v>1303.12</v>
      </c>
      <c r="N34" s="61"/>
      <c r="O34" s="59">
        <f>ROUND(O30*(Coeff_T-PartAA)/Coeff_T,4)</f>
        <v>0.2469</v>
      </c>
      <c r="P34" s="60">
        <f t="shared" si="3"/>
        <v>434.3800000000001</v>
      </c>
      <c r="Q34" s="58">
        <f>ROUND(Q33*(Coeff_T-PartAA)/Coeff_T,2)</f>
        <v>1737.5</v>
      </c>
      <c r="R34" s="61"/>
      <c r="S34" s="59">
        <f>ROUND(S30*(Coeff_T-PartAA)/Coeff_T,4)</f>
        <v>0.2462</v>
      </c>
      <c r="T34" s="60">
        <f t="shared" si="4"/>
        <v>376.4699999999998</v>
      </c>
      <c r="U34" s="58">
        <f>ROUND(U33*(Coeff_T-PartAA)/Coeff_T,2)</f>
        <v>2113.97</v>
      </c>
      <c r="V34" s="61"/>
      <c r="W34" s="59">
        <f>ROUND(W30*(Coeff_T-PartAA)/Coeff_T,4)</f>
        <v>0.2462</v>
      </c>
      <c r="X34" s="60">
        <f t="shared" si="5"/>
        <v>487.7000000000003</v>
      </c>
      <c r="Y34" s="58">
        <f>ROUND(Y33*(Coeff_T-PartAA)/Coeff_T,2)</f>
        <v>2601.67</v>
      </c>
      <c r="Z34" s="61"/>
      <c r="AA34" s="59">
        <f>ROUND(AA30*(Coeff_T-PartAA)/Coeff_T,4)</f>
        <v>0.2463</v>
      </c>
      <c r="AB34" s="60">
        <f t="shared" si="6"/>
        <v>434.23</v>
      </c>
      <c r="AC34" s="58">
        <f>ROUND(AC33*(Coeff_T-PartAA)/Coeff_T,2)</f>
        <v>3035.9</v>
      </c>
      <c r="AD34" s="61"/>
      <c r="AE34" s="59">
        <f>ROUND(AE30*(Coeff_T-PartAA)/Coeff_T,4)</f>
        <v>0.2484</v>
      </c>
      <c r="AF34" s="60">
        <f t="shared" si="7"/>
        <v>407.46000000000004</v>
      </c>
      <c r="AG34" s="58">
        <f>ROUND(AG33*(Coeff_T-PartAA)/Coeff_T,2)</f>
        <v>3443.36</v>
      </c>
      <c r="AH34" s="61"/>
      <c r="AI34" s="59">
        <f>ROUND(AI30*(Coeff_T-PartAA)/Coeff_T,4)</f>
        <v>0.25</v>
      </c>
      <c r="AJ34" s="60">
        <f t="shared" si="8"/>
        <v>407.4499999999998</v>
      </c>
      <c r="AK34" s="58">
        <f>ROUND(AK33*(Coeff_T-PartAA)/Coeff_T,2)</f>
        <v>3850.81</v>
      </c>
      <c r="AL34" s="61"/>
      <c r="AM34" s="59">
        <f>ROUND(AM30*(Coeff_T-PartAA)/Coeff_T,4)</f>
        <v>0.2513</v>
      </c>
      <c r="AN34" s="60">
        <f t="shared" si="9"/>
        <v>419.52</v>
      </c>
      <c r="AO34" s="58">
        <f>ROUND(AO33*(Coeff_T-PartAA)/Coeff_T,2)</f>
        <v>4270.33</v>
      </c>
      <c r="AP34" s="61"/>
      <c r="AQ34" s="59">
        <f>ROUND(AQ30*(Coeff_T-PartAA)/Coeff_T,4)</f>
        <v>0.2524</v>
      </c>
      <c r="AR34" s="60">
        <f t="shared" si="10"/>
        <v>420.6300000000001</v>
      </c>
      <c r="AS34" s="58">
        <f>ROUND(AS33*(Coeff_T-PartAA)/Coeff_T,2)</f>
        <v>4690.96</v>
      </c>
      <c r="AT34" s="61"/>
      <c r="AU34" s="59">
        <f>ROUND(AU30*(Coeff_T-PartAA)/Coeff_T,4)</f>
        <v>0.2534</v>
      </c>
      <c r="AV34" s="60">
        <f t="shared" si="11"/>
        <v>420.9899999999998</v>
      </c>
      <c r="AW34" s="58">
        <f>ROUND(AW33*(Coeff_T-PartAA)/Coeff_T,2)</f>
        <v>5111.95</v>
      </c>
    </row>
    <row r="35" spans="1:49" s="1" customFormat="1" ht="15" customHeight="1" thickBot="1">
      <c r="A35" s="87" t="s">
        <v>45</v>
      </c>
      <c r="B35" s="88"/>
      <c r="C35" s="89">
        <f>C30-C34</f>
        <v>0.05609999999999998</v>
      </c>
      <c r="D35" s="90">
        <f t="shared" si="0"/>
        <v>86.97000000000003</v>
      </c>
      <c r="E35" s="91">
        <f>E33-E34</f>
        <v>86.97000000000003</v>
      </c>
      <c r="F35" s="92"/>
      <c r="G35" s="93">
        <f>G30-G34</f>
        <v>0.05609999999999998</v>
      </c>
      <c r="H35" s="90">
        <f t="shared" si="1"/>
        <v>99.96000000000004</v>
      </c>
      <c r="I35" s="91">
        <f>I33-I34</f>
        <v>186.93000000000006</v>
      </c>
      <c r="J35" s="92"/>
      <c r="K35" s="93">
        <f>K30-K34</f>
        <v>0.05609999999999998</v>
      </c>
      <c r="L35" s="90">
        <f t="shared" si="2"/>
        <v>109.17000000000007</v>
      </c>
      <c r="M35" s="91">
        <f>M33-M34</f>
        <v>296.10000000000014</v>
      </c>
      <c r="N35" s="92"/>
      <c r="O35" s="93">
        <f>O30-O34</f>
        <v>0.05609999999999998</v>
      </c>
      <c r="P35" s="90">
        <f t="shared" si="3"/>
        <v>98.70000000000005</v>
      </c>
      <c r="Q35" s="91">
        <f>Q33-Q34</f>
        <v>394.8000000000002</v>
      </c>
      <c r="R35" s="92"/>
      <c r="S35" s="93">
        <f>S30-S34</f>
        <v>0.05589999999999998</v>
      </c>
      <c r="T35" s="90">
        <f t="shared" si="4"/>
        <v>85.53999999999996</v>
      </c>
      <c r="U35" s="91">
        <f>U33-U34</f>
        <v>480.34000000000015</v>
      </c>
      <c r="V35" s="92"/>
      <c r="W35" s="93">
        <f>W30-W34</f>
        <v>0.05600000000000002</v>
      </c>
      <c r="X35" s="90">
        <f t="shared" si="5"/>
        <v>110.80999999999995</v>
      </c>
      <c r="Y35" s="91">
        <f>Y33-Y34</f>
        <v>591.1500000000001</v>
      </c>
      <c r="Z35" s="92"/>
      <c r="AA35" s="93">
        <f>AA30-AA34</f>
        <v>0.05600000000000002</v>
      </c>
      <c r="AB35" s="90">
        <f t="shared" si="6"/>
        <v>98.66999999999962</v>
      </c>
      <c r="AC35" s="91">
        <f>AC33-AC34</f>
        <v>689.8199999999997</v>
      </c>
      <c r="AD35" s="92"/>
      <c r="AE35" s="93">
        <f>AE30-AE34</f>
        <v>0.056400000000000006</v>
      </c>
      <c r="AF35" s="90">
        <f t="shared" si="7"/>
        <v>92.58000000000038</v>
      </c>
      <c r="AG35" s="91">
        <f>AG33-AG34</f>
        <v>782.4000000000001</v>
      </c>
      <c r="AH35" s="92"/>
      <c r="AI35" s="93">
        <f>AI30-AI34</f>
        <v>0.05680000000000002</v>
      </c>
      <c r="AJ35" s="90">
        <f t="shared" si="8"/>
        <v>92.57999999999993</v>
      </c>
      <c r="AK35" s="91">
        <f>AK33-AK34</f>
        <v>874.98</v>
      </c>
      <c r="AL35" s="92"/>
      <c r="AM35" s="93">
        <f>AM30-AM34</f>
        <v>0.057099999999999984</v>
      </c>
      <c r="AN35" s="90">
        <f t="shared" si="9"/>
        <v>95.33000000000038</v>
      </c>
      <c r="AO35" s="91">
        <f>AO33-AO34</f>
        <v>970.3100000000004</v>
      </c>
      <c r="AP35" s="92"/>
      <c r="AQ35" s="93">
        <f>AQ30-AQ34</f>
        <v>0.05740000000000001</v>
      </c>
      <c r="AR35" s="90">
        <f t="shared" si="10"/>
        <v>95.57999999999993</v>
      </c>
      <c r="AS35" s="91">
        <f>AS33-AS34</f>
        <v>1065.8900000000003</v>
      </c>
      <c r="AT35" s="92"/>
      <c r="AU35" s="93">
        <f>AU30-AU34</f>
        <v>0.057599999999999985</v>
      </c>
      <c r="AV35" s="90">
        <f t="shared" si="11"/>
        <v>95.64999999999964</v>
      </c>
      <c r="AW35" s="91">
        <f>AW33-AW34</f>
        <v>1161.54</v>
      </c>
    </row>
    <row r="36" spans="1:49" ht="12.75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8"/>
      <c r="AO36" s="18"/>
      <c r="AP36" s="18"/>
      <c r="AQ36" s="18"/>
      <c r="AR36" s="18"/>
      <c r="AS36" s="18"/>
      <c r="AT36" s="18"/>
      <c r="AU36" s="18"/>
      <c r="AV36" s="18"/>
      <c r="AW36" s="18"/>
    </row>
    <row r="37" spans="1:2" ht="12.75">
      <c r="A37" s="67" t="s">
        <v>50</v>
      </c>
      <c r="B37" s="65" t="s">
        <v>51</v>
      </c>
    </row>
    <row r="38" spans="1:2" ht="12.75">
      <c r="A38" s="65"/>
      <c r="B38" s="65" t="s">
        <v>52</v>
      </c>
    </row>
    <row r="39" spans="1:2" ht="12.75">
      <c r="A39" s="68" t="s">
        <v>53</v>
      </c>
      <c r="B39" s="63" t="s">
        <v>54</v>
      </c>
    </row>
    <row r="40" ht="12.75">
      <c r="B40" s="64"/>
    </row>
    <row r="41" spans="1:2" ht="12.75">
      <c r="A41" s="69" t="s">
        <v>55</v>
      </c>
      <c r="B41" s="66" t="s">
        <v>49</v>
      </c>
    </row>
  </sheetData>
  <sheetProtection sheet="1" selectLockedCells="1"/>
  <mergeCells count="19">
    <mergeCell ref="Z5:AC5"/>
    <mergeCell ref="AD5:AG5"/>
    <mergeCell ref="AH5:AK5"/>
    <mergeCell ref="AL5:AO5"/>
    <mergeCell ref="AP5:AS5"/>
    <mergeCell ref="AT5:AW5"/>
    <mergeCell ref="B5:E5"/>
    <mergeCell ref="F5:I5"/>
    <mergeCell ref="J5:M5"/>
    <mergeCell ref="N5:Q5"/>
    <mergeCell ref="R5:U5"/>
    <mergeCell ref="V5:Y5"/>
    <mergeCell ref="A1:AA1"/>
    <mergeCell ref="K2:N2"/>
    <mergeCell ref="Q2:R2"/>
    <mergeCell ref="K3:N3"/>
    <mergeCell ref="Q3:R3"/>
    <mergeCell ref="K4:N4"/>
    <mergeCell ref="R4:W4"/>
  </mergeCells>
  <conditionalFormatting sqref="A1:H1 K2 K4 H2:H4 J1:AA1 O4:R4 A2:F4 X4:AA4 S2:Z2 S3:AA3 O2:Q3">
    <cfRule type="expression" priority="3" dxfId="0" stopIfTrue="1">
      <formula>CELL("protege",A1)=0</formula>
    </cfRule>
  </conditionalFormatting>
  <conditionalFormatting sqref="K3">
    <cfRule type="expression" priority="2" dxfId="0" stopIfTrue="1">
      <formula>CELL("protege",K3)=0</formula>
    </cfRule>
  </conditionalFormatting>
  <conditionalFormatting sqref="I1:I4">
    <cfRule type="expression" priority="1" dxfId="0" stopIfTrue="1">
      <formula>CELL("protege",I1)=0</formula>
    </cfRule>
  </conditionalFormatting>
  <printOptions horizontalCentered="1"/>
  <pageMargins left="0.3937007874015748" right="0.1968503937007874" top="0.984251968503937" bottom="0.7874015748031497" header="0.3937007874015748" footer="0.5118110236220472"/>
  <pageSetup fitToHeight="0" fitToWidth="3" horizontalDpi="300" verticalDpi="300" orientation="landscape" paperSize="9" scale="85" r:id="rId3"/>
  <headerFooter alignWithMargins="0">
    <oddHeader>&amp;R&amp;"Arial,Gras"&amp;12&amp;A</oddHeader>
  </headerFooter>
  <colBreaks count="1" manualBreakCount="1">
    <brk id="17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46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1" width="39.421875" style="0" customWidth="1"/>
    <col min="2" max="2" width="8.28125" style="5" customWidth="1"/>
    <col min="3" max="3" width="6.7109375" style="5" customWidth="1"/>
    <col min="4" max="6" width="8.28125" style="5" customWidth="1"/>
    <col min="7" max="7" width="6.7109375" style="5" customWidth="1"/>
    <col min="8" max="10" width="8.28125" style="5" customWidth="1"/>
    <col min="11" max="11" width="6.7109375" style="5" customWidth="1"/>
    <col min="12" max="14" width="8.28125" style="5" customWidth="1"/>
    <col min="15" max="15" width="6.7109375" style="5" customWidth="1"/>
    <col min="16" max="18" width="8.28125" style="5" customWidth="1"/>
    <col min="19" max="19" width="6.7109375" style="5" customWidth="1"/>
    <col min="20" max="22" width="8.28125" style="5" customWidth="1"/>
    <col min="23" max="23" width="6.7109375" style="5" customWidth="1"/>
    <col min="24" max="26" width="8.28125" style="5" customWidth="1"/>
    <col min="27" max="27" width="6.7109375" style="5" customWidth="1"/>
    <col min="28" max="30" width="8.28125" style="5" customWidth="1"/>
    <col min="31" max="31" width="6.7109375" style="5" customWidth="1"/>
    <col min="32" max="34" width="8.28125" style="5" customWidth="1"/>
    <col min="35" max="35" width="6.7109375" style="5" customWidth="1"/>
    <col min="36" max="38" width="8.28125" style="5" customWidth="1"/>
    <col min="39" max="39" width="6.7109375" style="5" customWidth="1"/>
    <col min="40" max="42" width="8.28125" style="0" customWidth="1"/>
    <col min="43" max="43" width="6.7109375" style="0" customWidth="1"/>
    <col min="44" max="46" width="8.28125" style="0" customWidth="1"/>
    <col min="47" max="47" width="6.7109375" style="0" customWidth="1"/>
    <col min="48" max="49" width="8.28125" style="0" customWidth="1"/>
  </cols>
  <sheetData>
    <row r="1" spans="1:27" s="132" customFormat="1" ht="30" customHeight="1">
      <c r="A1" s="158" t="s">
        <v>73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</row>
    <row r="2" spans="1:26" s="132" customFormat="1" ht="18" customHeight="1">
      <c r="A2" s="142"/>
      <c r="B2" s="140" t="s">
        <v>40</v>
      </c>
      <c r="C2" s="140" t="s">
        <v>30</v>
      </c>
      <c r="D2" s="140" t="s">
        <v>31</v>
      </c>
      <c r="E2" s="140" t="s">
        <v>32</v>
      </c>
      <c r="F2" s="140"/>
      <c r="H2" s="140" t="s">
        <v>33</v>
      </c>
      <c r="I2" s="140"/>
      <c r="K2" s="160" t="s">
        <v>34</v>
      </c>
      <c r="L2" s="160"/>
      <c r="M2" s="160"/>
      <c r="N2" s="160"/>
      <c r="O2" s="136">
        <v>0.3235</v>
      </c>
      <c r="P2" s="134"/>
      <c r="Q2" s="161" t="s">
        <v>61</v>
      </c>
      <c r="R2" s="161"/>
      <c r="S2" s="137">
        <v>1</v>
      </c>
      <c r="T2" s="134"/>
      <c r="U2" s="134"/>
      <c r="V2" s="134"/>
      <c r="W2" s="134"/>
      <c r="X2" s="134"/>
      <c r="Y2" s="141" t="s">
        <v>74</v>
      </c>
      <c r="Z2" s="140"/>
    </row>
    <row r="3" spans="1:27" s="132" customFormat="1" ht="18" customHeight="1">
      <c r="A3" s="139" t="s">
        <v>35</v>
      </c>
      <c r="B3" s="136">
        <v>4.72</v>
      </c>
      <c r="C3" s="136">
        <v>1.29</v>
      </c>
      <c r="D3" s="136">
        <f>B3+C3</f>
        <v>6.01</v>
      </c>
      <c r="E3" s="136">
        <f>ROUND(D3/100,4)</f>
        <v>0.0601</v>
      </c>
      <c r="F3" s="136"/>
      <c r="H3" s="134"/>
      <c r="I3" s="136"/>
      <c r="K3" s="162" t="s">
        <v>36</v>
      </c>
      <c r="L3" s="162"/>
      <c r="M3" s="162"/>
      <c r="N3" s="162"/>
      <c r="O3" s="135">
        <f>O2-E3+MIN(E4,E3)+(H4-0.5)/100</f>
        <v>0.3235</v>
      </c>
      <c r="P3" s="134"/>
      <c r="Q3" s="161" t="s">
        <v>37</v>
      </c>
      <c r="R3" s="161"/>
      <c r="S3" s="137">
        <v>1</v>
      </c>
      <c r="T3" s="134"/>
      <c r="U3" s="134"/>
      <c r="V3" s="134"/>
      <c r="W3" s="134"/>
      <c r="X3" s="134"/>
      <c r="Y3" s="134"/>
      <c r="Z3" s="134"/>
      <c r="AA3" s="134"/>
    </row>
    <row r="4" spans="1:27" s="132" customFormat="1" ht="18" customHeight="1" thickBot="1">
      <c r="A4" s="138" t="s">
        <v>38</v>
      </c>
      <c r="B4" s="137">
        <v>4.72</v>
      </c>
      <c r="C4" s="136">
        <v>1.29</v>
      </c>
      <c r="D4" s="136">
        <f>B4+C4</f>
        <v>6.01</v>
      </c>
      <c r="E4" s="136">
        <f>ROUND(D4/100,4)</f>
        <v>0.0601</v>
      </c>
      <c r="F4" s="136"/>
      <c r="H4" s="137">
        <v>0.5</v>
      </c>
      <c r="I4" s="136"/>
      <c r="K4" s="163" t="s">
        <v>39</v>
      </c>
      <c r="L4" s="163"/>
      <c r="M4" s="163"/>
      <c r="N4" s="163"/>
      <c r="O4" s="135">
        <f>MIN(E4,E3)</f>
        <v>0.0601</v>
      </c>
      <c r="P4" s="133"/>
      <c r="Q4" s="133"/>
      <c r="R4" s="164"/>
      <c r="S4" s="164"/>
      <c r="T4" s="164"/>
      <c r="U4" s="164"/>
      <c r="V4" s="164"/>
      <c r="W4" s="164"/>
      <c r="X4" s="134"/>
      <c r="Y4" s="133"/>
      <c r="Z4" s="133"/>
      <c r="AA4" s="133"/>
    </row>
    <row r="5" spans="1:49" ht="12.75">
      <c r="A5" s="78"/>
      <c r="B5" s="149" t="s">
        <v>12</v>
      </c>
      <c r="C5" s="150"/>
      <c r="D5" s="150"/>
      <c r="E5" s="151"/>
      <c r="F5" s="146" t="s">
        <v>13</v>
      </c>
      <c r="G5" s="147"/>
      <c r="H5" s="147"/>
      <c r="I5" s="148"/>
      <c r="J5" s="146" t="s">
        <v>15</v>
      </c>
      <c r="K5" s="147"/>
      <c r="L5" s="147"/>
      <c r="M5" s="148"/>
      <c r="N5" s="146" t="s">
        <v>16</v>
      </c>
      <c r="O5" s="147"/>
      <c r="P5" s="147"/>
      <c r="Q5" s="148"/>
      <c r="R5" s="146" t="s">
        <v>17</v>
      </c>
      <c r="S5" s="147"/>
      <c r="T5" s="147"/>
      <c r="U5" s="148"/>
      <c r="V5" s="146" t="s">
        <v>18</v>
      </c>
      <c r="W5" s="147"/>
      <c r="X5" s="147"/>
      <c r="Y5" s="148"/>
      <c r="Z5" s="146" t="s">
        <v>19</v>
      </c>
      <c r="AA5" s="147"/>
      <c r="AB5" s="147"/>
      <c r="AC5" s="148"/>
      <c r="AD5" s="146" t="s">
        <v>20</v>
      </c>
      <c r="AE5" s="147"/>
      <c r="AF5" s="147"/>
      <c r="AG5" s="148"/>
      <c r="AH5" s="146" t="s">
        <v>21</v>
      </c>
      <c r="AI5" s="147"/>
      <c r="AJ5" s="147"/>
      <c r="AK5" s="148"/>
      <c r="AL5" s="146" t="s">
        <v>22</v>
      </c>
      <c r="AM5" s="147"/>
      <c r="AN5" s="147"/>
      <c r="AO5" s="148"/>
      <c r="AP5" s="146" t="s">
        <v>23</v>
      </c>
      <c r="AQ5" s="147"/>
      <c r="AR5" s="147"/>
      <c r="AS5" s="148"/>
      <c r="AT5" s="146" t="s">
        <v>24</v>
      </c>
      <c r="AU5" s="147"/>
      <c r="AV5" s="147"/>
      <c r="AW5" s="148"/>
    </row>
    <row r="6" spans="1:49" s="1" customFormat="1" ht="21.75" customHeight="1">
      <c r="A6" s="79" t="s">
        <v>0</v>
      </c>
      <c r="B6" s="2" t="s">
        <v>8</v>
      </c>
      <c r="C6" s="131" t="s">
        <v>9</v>
      </c>
      <c r="D6" s="131" t="s">
        <v>10</v>
      </c>
      <c r="E6" s="131" t="s">
        <v>43</v>
      </c>
      <c r="F6" s="2" t="s">
        <v>8</v>
      </c>
      <c r="G6" s="131" t="s">
        <v>9</v>
      </c>
      <c r="H6" s="131" t="s">
        <v>10</v>
      </c>
      <c r="I6" s="131" t="s">
        <v>43</v>
      </c>
      <c r="J6" s="2" t="s">
        <v>8</v>
      </c>
      <c r="K6" s="131" t="s">
        <v>9</v>
      </c>
      <c r="L6" s="131" t="s">
        <v>10</v>
      </c>
      <c r="M6" s="131" t="s">
        <v>43</v>
      </c>
      <c r="N6" s="2" t="s">
        <v>8</v>
      </c>
      <c r="O6" s="131" t="s">
        <v>9</v>
      </c>
      <c r="P6" s="131" t="s">
        <v>10</v>
      </c>
      <c r="Q6" s="4" t="s">
        <v>43</v>
      </c>
      <c r="R6" s="2" t="s">
        <v>8</v>
      </c>
      <c r="S6" s="131" t="s">
        <v>9</v>
      </c>
      <c r="T6" s="131" t="s">
        <v>10</v>
      </c>
      <c r="U6" s="131" t="s">
        <v>43</v>
      </c>
      <c r="V6" s="2" t="s">
        <v>8</v>
      </c>
      <c r="W6" s="131" t="s">
        <v>9</v>
      </c>
      <c r="X6" s="131" t="s">
        <v>10</v>
      </c>
      <c r="Y6" s="131" t="s">
        <v>43</v>
      </c>
      <c r="Z6" s="2" t="s">
        <v>8</v>
      </c>
      <c r="AA6" s="131" t="s">
        <v>9</v>
      </c>
      <c r="AB6" s="131" t="s">
        <v>10</v>
      </c>
      <c r="AC6" s="131" t="s">
        <v>43</v>
      </c>
      <c r="AD6" s="2" t="s">
        <v>8</v>
      </c>
      <c r="AE6" s="131" t="s">
        <v>9</v>
      </c>
      <c r="AF6" s="131" t="s">
        <v>10</v>
      </c>
      <c r="AG6" s="4" t="s">
        <v>43</v>
      </c>
      <c r="AH6" s="2" t="s">
        <v>8</v>
      </c>
      <c r="AI6" s="131" t="s">
        <v>9</v>
      </c>
      <c r="AJ6" s="131" t="s">
        <v>10</v>
      </c>
      <c r="AK6" s="131" t="s">
        <v>43</v>
      </c>
      <c r="AL6" s="2" t="s">
        <v>8</v>
      </c>
      <c r="AM6" s="131" t="s">
        <v>9</v>
      </c>
      <c r="AN6" s="131" t="s">
        <v>10</v>
      </c>
      <c r="AO6" s="131" t="s">
        <v>43</v>
      </c>
      <c r="AP6" s="2" t="s">
        <v>8</v>
      </c>
      <c r="AQ6" s="131" t="s">
        <v>9</v>
      </c>
      <c r="AR6" s="131" t="s">
        <v>10</v>
      </c>
      <c r="AS6" s="131" t="s">
        <v>43</v>
      </c>
      <c r="AT6" s="2" t="s">
        <v>8</v>
      </c>
      <c r="AU6" s="131" t="s">
        <v>9</v>
      </c>
      <c r="AV6" s="131" t="s">
        <v>10</v>
      </c>
      <c r="AW6" s="4" t="s">
        <v>43</v>
      </c>
    </row>
    <row r="7" spans="1:49" s="1" customFormat="1" ht="15" customHeight="1">
      <c r="A7" s="80" t="s">
        <v>7</v>
      </c>
      <c r="B7" s="20"/>
      <c r="C7" s="130"/>
      <c r="D7" s="130"/>
      <c r="E7" s="130"/>
      <c r="F7" s="20"/>
      <c r="G7" s="130"/>
      <c r="H7" s="130"/>
      <c r="I7" s="130"/>
      <c r="J7" s="20"/>
      <c r="K7" s="130"/>
      <c r="L7" s="130"/>
      <c r="M7" s="22"/>
      <c r="N7" s="20"/>
      <c r="O7" s="130"/>
      <c r="P7" s="130"/>
      <c r="Q7" s="22"/>
      <c r="R7" s="20"/>
      <c r="S7" s="130"/>
      <c r="T7" s="130"/>
      <c r="U7" s="130"/>
      <c r="V7" s="20"/>
      <c r="W7" s="130"/>
      <c r="X7" s="130"/>
      <c r="Y7" s="130"/>
      <c r="Z7" s="20"/>
      <c r="AA7" s="130"/>
      <c r="AB7" s="130"/>
      <c r="AC7" s="130"/>
      <c r="AD7" s="20"/>
      <c r="AE7" s="130"/>
      <c r="AF7" s="130"/>
      <c r="AG7" s="22"/>
      <c r="AH7" s="20"/>
      <c r="AI7" s="130"/>
      <c r="AJ7" s="130"/>
      <c r="AK7" s="130"/>
      <c r="AL7" s="20"/>
      <c r="AM7" s="130"/>
      <c r="AN7" s="130"/>
      <c r="AO7" s="130"/>
      <c r="AP7" s="20"/>
      <c r="AQ7" s="130"/>
      <c r="AR7" s="130"/>
      <c r="AS7" s="130"/>
      <c r="AT7" s="20"/>
      <c r="AU7" s="130"/>
      <c r="AV7" s="130"/>
      <c r="AW7" s="22"/>
    </row>
    <row r="8" spans="1:49" s="1" customFormat="1" ht="15" customHeight="1">
      <c r="A8" s="96" t="s">
        <v>1</v>
      </c>
      <c r="B8" s="23">
        <v>151.67</v>
      </c>
      <c r="C8" s="126">
        <v>10.8</v>
      </c>
      <c r="D8" s="110">
        <f>ROUND(B8*C8,2)</f>
        <v>1638.04</v>
      </c>
      <c r="E8" s="125"/>
      <c r="F8" s="23">
        <v>151.67</v>
      </c>
      <c r="G8" s="126">
        <f>C8</f>
        <v>10.8</v>
      </c>
      <c r="H8" s="110">
        <f>ROUND(F8*G8,2)</f>
        <v>1638.04</v>
      </c>
      <c r="I8" s="125"/>
      <c r="J8" s="23">
        <v>151.67</v>
      </c>
      <c r="K8" s="126">
        <f>G8</f>
        <v>10.8</v>
      </c>
      <c r="L8" s="110">
        <f>ROUND(J8*K8,2)</f>
        <v>1638.04</v>
      </c>
      <c r="M8" s="27"/>
      <c r="N8" s="23">
        <v>151.67</v>
      </c>
      <c r="O8" s="126">
        <f>K8</f>
        <v>10.8</v>
      </c>
      <c r="P8" s="110">
        <f>ROUND(N8*O8,2)</f>
        <v>1638.04</v>
      </c>
      <c r="Q8" s="27"/>
      <c r="R8" s="23">
        <v>151.67</v>
      </c>
      <c r="S8" s="126">
        <f>O8</f>
        <v>10.8</v>
      </c>
      <c r="T8" s="110">
        <f>ROUND(R8*S8,2)</f>
        <v>1638.04</v>
      </c>
      <c r="U8" s="125"/>
      <c r="V8" s="23">
        <v>151.67</v>
      </c>
      <c r="W8" s="126">
        <f>S8</f>
        <v>10.8</v>
      </c>
      <c r="X8" s="110">
        <f>ROUND(V8*W8,2)</f>
        <v>1638.04</v>
      </c>
      <c r="Y8" s="125"/>
      <c r="Z8" s="23">
        <v>151.67</v>
      </c>
      <c r="AA8" s="126">
        <f>W8</f>
        <v>10.8</v>
      </c>
      <c r="AB8" s="110">
        <f>ROUND(Z8*AA8,2)</f>
        <v>1638.04</v>
      </c>
      <c r="AC8" s="125"/>
      <c r="AD8" s="23">
        <v>151.67</v>
      </c>
      <c r="AE8" s="126">
        <f>AA8</f>
        <v>10.8</v>
      </c>
      <c r="AF8" s="110">
        <f>ROUND(AD8*AE8,2)</f>
        <v>1638.04</v>
      </c>
      <c r="AG8" s="27"/>
      <c r="AH8" s="23">
        <v>151.67</v>
      </c>
      <c r="AI8" s="126">
        <f>AE8</f>
        <v>10.8</v>
      </c>
      <c r="AJ8" s="110">
        <f>ROUND(AH8*AI8,2)</f>
        <v>1638.04</v>
      </c>
      <c r="AK8" s="125"/>
      <c r="AL8" s="23">
        <v>151.67</v>
      </c>
      <c r="AM8" s="126">
        <f>AI8</f>
        <v>10.8</v>
      </c>
      <c r="AN8" s="110">
        <f>ROUND(AL8*AM8,2)</f>
        <v>1638.04</v>
      </c>
      <c r="AO8" s="125"/>
      <c r="AP8" s="23">
        <v>151.67</v>
      </c>
      <c r="AQ8" s="126">
        <f>AM8</f>
        <v>10.8</v>
      </c>
      <c r="AR8" s="110">
        <f>ROUND(AP8*AQ8,2)</f>
        <v>1638.04</v>
      </c>
      <c r="AS8" s="125"/>
      <c r="AT8" s="23">
        <v>151.67</v>
      </c>
      <c r="AU8" s="126">
        <f>AQ8</f>
        <v>10.8</v>
      </c>
      <c r="AV8" s="110">
        <f>ROUND(AT8*AU8,2)</f>
        <v>1638.04</v>
      </c>
      <c r="AW8" s="27"/>
    </row>
    <row r="9" spans="1:49" s="1" customFormat="1" ht="15" customHeight="1">
      <c r="A9" s="96" t="s">
        <v>56</v>
      </c>
      <c r="B9" s="23"/>
      <c r="C9" s="114">
        <f>C8</f>
        <v>10.8</v>
      </c>
      <c r="D9" s="110">
        <f>ROUND(B9*C9,2)</f>
        <v>0</v>
      </c>
      <c r="E9" s="125"/>
      <c r="F9" s="23"/>
      <c r="G9" s="114">
        <f>G8</f>
        <v>10.8</v>
      </c>
      <c r="H9" s="110">
        <f>ROUND(F9*G9,2)</f>
        <v>0</v>
      </c>
      <c r="I9" s="125"/>
      <c r="J9" s="23"/>
      <c r="K9" s="114">
        <f>K8</f>
        <v>10.8</v>
      </c>
      <c r="L9" s="110">
        <f>ROUND(J9*K9,2)</f>
        <v>0</v>
      </c>
      <c r="M9" s="27"/>
      <c r="N9" s="23"/>
      <c r="O9" s="114">
        <f>O8</f>
        <v>10.8</v>
      </c>
      <c r="P9" s="110">
        <f>ROUND(N9*O9,2)</f>
        <v>0</v>
      </c>
      <c r="Q9" s="27"/>
      <c r="R9" s="23"/>
      <c r="S9" s="114">
        <f>S8</f>
        <v>10.8</v>
      </c>
      <c r="T9" s="110">
        <f>ROUND(R9*S9,2)</f>
        <v>0</v>
      </c>
      <c r="U9" s="125"/>
      <c r="V9" s="23"/>
      <c r="W9" s="114">
        <f>W8</f>
        <v>10.8</v>
      </c>
      <c r="X9" s="110">
        <f>ROUND(V9*W9,2)</f>
        <v>0</v>
      </c>
      <c r="Y9" s="125"/>
      <c r="Z9" s="23"/>
      <c r="AA9" s="114">
        <f>AA8</f>
        <v>10.8</v>
      </c>
      <c r="AB9" s="110">
        <f>ROUND(Z9*AA9,2)</f>
        <v>0</v>
      </c>
      <c r="AC9" s="125"/>
      <c r="AD9" s="23"/>
      <c r="AE9" s="114">
        <f>AE8</f>
        <v>10.8</v>
      </c>
      <c r="AF9" s="110">
        <f>ROUND(AD9*AE9,2)</f>
        <v>0</v>
      </c>
      <c r="AG9" s="27"/>
      <c r="AH9" s="23"/>
      <c r="AI9" s="114">
        <f>AI8</f>
        <v>10.8</v>
      </c>
      <c r="AJ9" s="110">
        <f>ROUND(AH9*AI9,2)</f>
        <v>0</v>
      </c>
      <c r="AK9" s="125"/>
      <c r="AL9" s="23"/>
      <c r="AM9" s="114">
        <f>AM8</f>
        <v>10.8</v>
      </c>
      <c r="AN9" s="110">
        <f>ROUND(AL9*AM9,2)</f>
        <v>0</v>
      </c>
      <c r="AO9" s="125"/>
      <c r="AP9" s="23"/>
      <c r="AQ9" s="114">
        <f>AQ8</f>
        <v>10.8</v>
      </c>
      <c r="AR9" s="110">
        <f>ROUND(AP9*AQ9,2)</f>
        <v>0</v>
      </c>
      <c r="AS9" s="125"/>
      <c r="AT9" s="23"/>
      <c r="AU9" s="114">
        <f>AU8</f>
        <v>10.8</v>
      </c>
      <c r="AV9" s="110">
        <f>ROUND(AT9*AU9,2)</f>
        <v>0</v>
      </c>
      <c r="AW9" s="27"/>
    </row>
    <row r="10" spans="1:49" s="1" customFormat="1" ht="15" customHeight="1">
      <c r="A10" s="96" t="s">
        <v>2</v>
      </c>
      <c r="B10" s="23">
        <v>17.33</v>
      </c>
      <c r="C10" s="114">
        <f>ROUND(C8*1.25,4)</f>
        <v>13.5</v>
      </c>
      <c r="D10" s="110">
        <f>ROUND(B10*C10,2)</f>
        <v>233.96</v>
      </c>
      <c r="E10" s="125"/>
      <c r="F10" s="23">
        <v>17.33</v>
      </c>
      <c r="G10" s="114">
        <f>ROUND(G8*1.25,4)</f>
        <v>13.5</v>
      </c>
      <c r="H10" s="110">
        <f>ROUND(F10*G10,2)</f>
        <v>233.96</v>
      </c>
      <c r="I10" s="125"/>
      <c r="J10" s="23">
        <v>17.33</v>
      </c>
      <c r="K10" s="114">
        <f>ROUND(K8*1.25,4)</f>
        <v>13.5</v>
      </c>
      <c r="L10" s="110">
        <f>ROUND(J10*K10,2)</f>
        <v>233.96</v>
      </c>
      <c r="M10" s="27"/>
      <c r="N10" s="23">
        <v>17.33</v>
      </c>
      <c r="O10" s="114">
        <f>ROUND(O8*1.25,4)</f>
        <v>13.5</v>
      </c>
      <c r="P10" s="110">
        <f>ROUND(N10*O10,2)</f>
        <v>233.96</v>
      </c>
      <c r="Q10" s="27"/>
      <c r="R10" s="23">
        <v>17.33</v>
      </c>
      <c r="S10" s="114">
        <f>ROUND(S8*1.25,4)</f>
        <v>13.5</v>
      </c>
      <c r="T10" s="110">
        <f>ROUND(R10*S10,2)</f>
        <v>233.96</v>
      </c>
      <c r="U10" s="125"/>
      <c r="V10" s="23">
        <v>17.33</v>
      </c>
      <c r="W10" s="114">
        <f>ROUND(W8*1.25,4)</f>
        <v>13.5</v>
      </c>
      <c r="X10" s="110">
        <f>ROUND(V10*W10,2)</f>
        <v>233.96</v>
      </c>
      <c r="Y10" s="125"/>
      <c r="Z10" s="23">
        <v>17.33</v>
      </c>
      <c r="AA10" s="114">
        <f>ROUND(AA8*1.25,4)</f>
        <v>13.5</v>
      </c>
      <c r="AB10" s="110">
        <f>ROUND(Z10*AA10,2)</f>
        <v>233.96</v>
      </c>
      <c r="AC10" s="125"/>
      <c r="AD10" s="23"/>
      <c r="AE10" s="114">
        <f>ROUND(AE8*1.25,4)</f>
        <v>13.5</v>
      </c>
      <c r="AF10" s="110">
        <f>ROUND(AD10*AE10,2)</f>
        <v>0</v>
      </c>
      <c r="AG10" s="27"/>
      <c r="AH10" s="23"/>
      <c r="AI10" s="114">
        <f>ROUND(AI8*1.25,4)</f>
        <v>13.5</v>
      </c>
      <c r="AJ10" s="110">
        <f>ROUND(AH10*AI10,2)</f>
        <v>0</v>
      </c>
      <c r="AK10" s="125"/>
      <c r="AL10" s="23"/>
      <c r="AM10" s="114">
        <f>ROUND(AM8*1.25,4)</f>
        <v>13.5</v>
      </c>
      <c r="AN10" s="110">
        <f>ROUND(AL10*AM10,2)</f>
        <v>0</v>
      </c>
      <c r="AO10" s="125"/>
      <c r="AP10" s="23"/>
      <c r="AQ10" s="114">
        <f>ROUND(AQ8*1.25,4)</f>
        <v>13.5</v>
      </c>
      <c r="AR10" s="110">
        <f>ROUND(AP10*AQ10,2)</f>
        <v>0</v>
      </c>
      <c r="AS10" s="125"/>
      <c r="AT10" s="23"/>
      <c r="AU10" s="114">
        <f>ROUND(AU8*1.25,4)</f>
        <v>13.5</v>
      </c>
      <c r="AV10" s="110">
        <f>ROUND(AT10*AU10,2)</f>
        <v>0</v>
      </c>
      <c r="AW10" s="27"/>
    </row>
    <row r="11" spans="1:49" s="1" customFormat="1" ht="15" customHeight="1">
      <c r="A11" s="129" t="s">
        <v>3</v>
      </c>
      <c r="B11" s="23"/>
      <c r="C11" s="114">
        <f>ROUND(C8*1.5,4)</f>
        <v>16.2</v>
      </c>
      <c r="D11" s="110">
        <f>ROUND(B11*C11,2)</f>
        <v>0</v>
      </c>
      <c r="E11" s="125"/>
      <c r="F11" s="23"/>
      <c r="G11" s="114">
        <f>ROUND(G8*1.5,4)</f>
        <v>16.2</v>
      </c>
      <c r="H11" s="110">
        <f>ROUND(F11*G11,2)</f>
        <v>0</v>
      </c>
      <c r="I11" s="125"/>
      <c r="J11" s="23"/>
      <c r="K11" s="114">
        <f>ROUND(K8*1.5,4)</f>
        <v>16.2</v>
      </c>
      <c r="L11" s="110">
        <f>ROUND(J11*K11,2)</f>
        <v>0</v>
      </c>
      <c r="M11" s="27"/>
      <c r="N11" s="23"/>
      <c r="O11" s="114">
        <f>ROUND(O8*1.5,4)</f>
        <v>16.2</v>
      </c>
      <c r="P11" s="110">
        <f>ROUND(N11*O11,2)</f>
        <v>0</v>
      </c>
      <c r="Q11" s="27"/>
      <c r="R11" s="23"/>
      <c r="S11" s="114">
        <f>ROUND(S8*1.5,4)</f>
        <v>16.2</v>
      </c>
      <c r="T11" s="110">
        <f>ROUND(R11*S11,2)</f>
        <v>0</v>
      </c>
      <c r="U11" s="125"/>
      <c r="V11" s="23"/>
      <c r="W11" s="114">
        <f>ROUND(W8*1.5,4)</f>
        <v>16.2</v>
      </c>
      <c r="X11" s="110">
        <f>ROUND(V11*W11,2)</f>
        <v>0</v>
      </c>
      <c r="Y11" s="125"/>
      <c r="Z11" s="23"/>
      <c r="AA11" s="114">
        <f>ROUND(AA8*1.5,4)</f>
        <v>16.2</v>
      </c>
      <c r="AB11" s="110">
        <f>ROUND(Z11*AA11,2)</f>
        <v>0</v>
      </c>
      <c r="AC11" s="125"/>
      <c r="AD11" s="23"/>
      <c r="AE11" s="114">
        <f>ROUND(AE8*1.5,4)</f>
        <v>16.2</v>
      </c>
      <c r="AF11" s="110">
        <f>ROUND(AD11*AE11,2)</f>
        <v>0</v>
      </c>
      <c r="AG11" s="27"/>
      <c r="AH11" s="23"/>
      <c r="AI11" s="114">
        <f>ROUND(AI8*1.5,4)</f>
        <v>16.2</v>
      </c>
      <c r="AJ11" s="110">
        <f>ROUND(AH11*AI11,2)</f>
        <v>0</v>
      </c>
      <c r="AK11" s="125"/>
      <c r="AL11" s="23"/>
      <c r="AM11" s="114">
        <f>ROUND(AM8*1.5,4)</f>
        <v>16.2</v>
      </c>
      <c r="AN11" s="110">
        <f>ROUND(AL11*AM11,2)</f>
        <v>0</v>
      </c>
      <c r="AO11" s="125"/>
      <c r="AP11" s="23"/>
      <c r="AQ11" s="114">
        <f>ROUND(AQ8*1.5,4)</f>
        <v>16.2</v>
      </c>
      <c r="AR11" s="110">
        <f>ROUND(AP11*AQ11,2)</f>
        <v>0</v>
      </c>
      <c r="AS11" s="125"/>
      <c r="AT11" s="23"/>
      <c r="AU11" s="114">
        <f>ROUND(AU8*1.5,4)</f>
        <v>16.2</v>
      </c>
      <c r="AV11" s="110">
        <f>ROUND(AT11*AU11,2)</f>
        <v>0</v>
      </c>
      <c r="AW11" s="27"/>
    </row>
    <row r="12" spans="1:49" s="1" customFormat="1" ht="15" customHeight="1">
      <c r="A12" s="96" t="s">
        <v>14</v>
      </c>
      <c r="B12" s="29"/>
      <c r="C12" s="61"/>
      <c r="D12" s="128">
        <v>300</v>
      </c>
      <c r="E12" s="125"/>
      <c r="F12" s="29"/>
      <c r="G12" s="61"/>
      <c r="H12" s="128">
        <v>200</v>
      </c>
      <c r="I12" s="125"/>
      <c r="J12" s="29"/>
      <c r="K12" s="61"/>
      <c r="L12" s="128">
        <v>100</v>
      </c>
      <c r="M12" s="27"/>
      <c r="N12" s="29"/>
      <c r="O12" s="61"/>
      <c r="P12" s="128">
        <v>50</v>
      </c>
      <c r="Q12" s="27"/>
      <c r="R12" s="29"/>
      <c r="S12" s="61"/>
      <c r="T12" s="128">
        <v>500</v>
      </c>
      <c r="U12" s="125"/>
      <c r="V12" s="29"/>
      <c r="W12" s="61"/>
      <c r="X12" s="128">
        <v>100</v>
      </c>
      <c r="Y12" s="125"/>
      <c r="Z12" s="29"/>
      <c r="AA12" s="61"/>
      <c r="AB12" s="128"/>
      <c r="AC12" s="125"/>
      <c r="AD12" s="29"/>
      <c r="AE12" s="61"/>
      <c r="AF12" s="128"/>
      <c r="AG12" s="27"/>
      <c r="AH12" s="29"/>
      <c r="AI12" s="61"/>
      <c r="AJ12" s="128"/>
      <c r="AK12" s="125"/>
      <c r="AL12" s="29"/>
      <c r="AM12" s="61"/>
      <c r="AN12" s="128"/>
      <c r="AO12" s="125"/>
      <c r="AP12" s="29"/>
      <c r="AQ12" s="61"/>
      <c r="AR12" s="128"/>
      <c r="AS12" s="125"/>
      <c r="AT12" s="29"/>
      <c r="AU12" s="61"/>
      <c r="AV12" s="128"/>
      <c r="AW12" s="27"/>
    </row>
    <row r="13" spans="1:49" s="1" customFormat="1" ht="15" customHeight="1">
      <c r="A13" s="96" t="s">
        <v>25</v>
      </c>
      <c r="B13" s="23"/>
      <c r="C13" s="61"/>
      <c r="D13" s="128"/>
      <c r="E13" s="125"/>
      <c r="F13" s="23"/>
      <c r="G13" s="61"/>
      <c r="H13" s="128"/>
      <c r="I13" s="125"/>
      <c r="J13" s="23"/>
      <c r="K13" s="61"/>
      <c r="L13" s="128"/>
      <c r="M13" s="27"/>
      <c r="N13" s="23"/>
      <c r="O13" s="61"/>
      <c r="P13" s="128"/>
      <c r="Q13" s="27"/>
      <c r="R13" s="23"/>
      <c r="S13" s="61"/>
      <c r="T13" s="128"/>
      <c r="U13" s="125"/>
      <c r="V13" s="23"/>
      <c r="W13" s="61"/>
      <c r="X13" s="128"/>
      <c r="Y13" s="125"/>
      <c r="Z13" s="23"/>
      <c r="AA13" s="61"/>
      <c r="AB13" s="128"/>
      <c r="AC13" s="125"/>
      <c r="AD13" s="23"/>
      <c r="AE13" s="61"/>
      <c r="AF13" s="128"/>
      <c r="AG13" s="27"/>
      <c r="AH13" s="23"/>
      <c r="AI13" s="61"/>
      <c r="AJ13" s="128"/>
      <c r="AK13" s="125"/>
      <c r="AL13" s="23"/>
      <c r="AM13" s="61"/>
      <c r="AN13" s="128"/>
      <c r="AO13" s="125"/>
      <c r="AP13" s="23"/>
      <c r="AQ13" s="61"/>
      <c r="AR13" s="128"/>
      <c r="AS13" s="125"/>
      <c r="AT13" s="23"/>
      <c r="AU13" s="61"/>
      <c r="AV13" s="128"/>
      <c r="AW13" s="27"/>
    </row>
    <row r="14" spans="1:49" s="1" customFormat="1" ht="15" customHeight="1">
      <c r="A14" s="96" t="s">
        <v>5</v>
      </c>
      <c r="B14" s="29"/>
      <c r="C14" s="61"/>
      <c r="D14" s="128">
        <v>250</v>
      </c>
      <c r="E14" s="125"/>
      <c r="F14" s="29"/>
      <c r="G14" s="61"/>
      <c r="H14" s="128"/>
      <c r="I14" s="125"/>
      <c r="J14" s="29"/>
      <c r="K14" s="61"/>
      <c r="L14" s="128">
        <v>250</v>
      </c>
      <c r="M14" s="27"/>
      <c r="N14" s="29"/>
      <c r="O14" s="61"/>
      <c r="P14" s="128">
        <v>250</v>
      </c>
      <c r="Q14" s="27"/>
      <c r="R14" s="29"/>
      <c r="S14" s="61"/>
      <c r="T14" s="128">
        <v>250</v>
      </c>
      <c r="U14" s="125"/>
      <c r="V14" s="29"/>
      <c r="W14" s="61"/>
      <c r="X14" s="128">
        <v>250</v>
      </c>
      <c r="Y14" s="125"/>
      <c r="Z14" s="29"/>
      <c r="AA14" s="61"/>
      <c r="AB14" s="128">
        <v>250</v>
      </c>
      <c r="AC14" s="125"/>
      <c r="AD14" s="29"/>
      <c r="AE14" s="61"/>
      <c r="AF14" s="128">
        <v>250</v>
      </c>
      <c r="AG14" s="27"/>
      <c r="AH14" s="29"/>
      <c r="AI14" s="61"/>
      <c r="AJ14" s="128">
        <v>250</v>
      </c>
      <c r="AK14" s="125"/>
      <c r="AL14" s="29"/>
      <c r="AM14" s="61"/>
      <c r="AN14" s="128">
        <v>250</v>
      </c>
      <c r="AO14" s="125"/>
      <c r="AP14" s="29"/>
      <c r="AQ14" s="61"/>
      <c r="AR14" s="128">
        <v>250</v>
      </c>
      <c r="AS14" s="125"/>
      <c r="AT14" s="29"/>
      <c r="AU14" s="61"/>
      <c r="AV14" s="128">
        <v>250</v>
      </c>
      <c r="AW14" s="27"/>
    </row>
    <row r="15" spans="1:49" s="1" customFormat="1" ht="15" customHeight="1">
      <c r="A15" s="96" t="s">
        <v>26</v>
      </c>
      <c r="B15" s="23"/>
      <c r="C15" s="61"/>
      <c r="D15" s="128"/>
      <c r="E15" s="125"/>
      <c r="F15" s="23"/>
      <c r="G15" s="61"/>
      <c r="H15" s="128"/>
      <c r="I15" s="125"/>
      <c r="J15" s="23"/>
      <c r="K15" s="61"/>
      <c r="L15" s="128"/>
      <c r="M15" s="27"/>
      <c r="N15" s="23"/>
      <c r="O15" s="61"/>
      <c r="P15" s="128"/>
      <c r="Q15" s="27"/>
      <c r="R15" s="23"/>
      <c r="S15" s="61"/>
      <c r="T15" s="128"/>
      <c r="U15" s="125"/>
      <c r="V15" s="23"/>
      <c r="W15" s="61"/>
      <c r="X15" s="128"/>
      <c r="Y15" s="125"/>
      <c r="Z15" s="23"/>
      <c r="AA15" s="61"/>
      <c r="AB15" s="128"/>
      <c r="AC15" s="125"/>
      <c r="AD15" s="23"/>
      <c r="AE15" s="61"/>
      <c r="AF15" s="128"/>
      <c r="AG15" s="27"/>
      <c r="AH15" s="23"/>
      <c r="AI15" s="61"/>
      <c r="AJ15" s="128"/>
      <c r="AK15" s="125"/>
      <c r="AL15" s="23"/>
      <c r="AM15" s="61"/>
      <c r="AN15" s="128"/>
      <c r="AO15" s="125"/>
      <c r="AP15" s="23"/>
      <c r="AQ15" s="61"/>
      <c r="AR15" s="128"/>
      <c r="AS15" s="125"/>
      <c r="AT15" s="23"/>
      <c r="AU15" s="61"/>
      <c r="AV15" s="128"/>
      <c r="AW15" s="27"/>
    </row>
    <row r="16" spans="1:49" s="1" customFormat="1" ht="15" customHeight="1">
      <c r="A16" s="83" t="s">
        <v>4</v>
      </c>
      <c r="B16" s="33">
        <f>SUM(B8:B11)+B13</f>
        <v>169</v>
      </c>
      <c r="C16" s="61"/>
      <c r="D16" s="108">
        <f>SUM(D8:D15)</f>
        <v>2422</v>
      </c>
      <c r="E16" s="127"/>
      <c r="F16" s="33">
        <f>SUM(F8:F11)+F13</f>
        <v>169</v>
      </c>
      <c r="G16" s="61"/>
      <c r="H16" s="108">
        <f>SUM(H8:H15)</f>
        <v>2072</v>
      </c>
      <c r="I16" s="127"/>
      <c r="J16" s="33">
        <f>SUM(J8:J11)+J13</f>
        <v>169</v>
      </c>
      <c r="K16" s="61"/>
      <c r="L16" s="108">
        <f>SUM(L8:L15)</f>
        <v>2222</v>
      </c>
      <c r="M16" s="36"/>
      <c r="N16" s="33">
        <f>SUM(N8:N11)+N13</f>
        <v>169</v>
      </c>
      <c r="O16" s="61"/>
      <c r="P16" s="108">
        <f>SUM(P8:P15)</f>
        <v>2172</v>
      </c>
      <c r="Q16" s="36"/>
      <c r="R16" s="33">
        <f>SUM(R8:R11)+R13</f>
        <v>169</v>
      </c>
      <c r="S16" s="61"/>
      <c r="T16" s="108">
        <f>SUM(T8:T15)</f>
        <v>2622</v>
      </c>
      <c r="U16" s="127"/>
      <c r="V16" s="33">
        <f>SUM(V8:V11)+V13</f>
        <v>169</v>
      </c>
      <c r="W16" s="61"/>
      <c r="X16" s="108">
        <f>SUM(X8:X15)</f>
        <v>2222</v>
      </c>
      <c r="Y16" s="127"/>
      <c r="Z16" s="33">
        <f>SUM(Z8:Z11)+Z13</f>
        <v>169</v>
      </c>
      <c r="AA16" s="61"/>
      <c r="AB16" s="108">
        <f>SUM(AB8:AB15)</f>
        <v>2122</v>
      </c>
      <c r="AC16" s="127"/>
      <c r="AD16" s="33">
        <f>SUM(AD8:AD11)+AD13</f>
        <v>151.67</v>
      </c>
      <c r="AE16" s="61"/>
      <c r="AF16" s="108">
        <f>SUM(AF8:AF15)</f>
        <v>1888.04</v>
      </c>
      <c r="AG16" s="36"/>
      <c r="AH16" s="33">
        <f>SUM(AH8:AH11)+AH13</f>
        <v>151.67</v>
      </c>
      <c r="AI16" s="61"/>
      <c r="AJ16" s="108">
        <f>SUM(AJ8:AJ15)</f>
        <v>1888.04</v>
      </c>
      <c r="AK16" s="127"/>
      <c r="AL16" s="33">
        <f>SUM(AL8:AL11)+AL13</f>
        <v>151.67</v>
      </c>
      <c r="AM16" s="61"/>
      <c r="AN16" s="108">
        <f>SUM(AN8:AN15)</f>
        <v>1888.04</v>
      </c>
      <c r="AO16" s="127"/>
      <c r="AP16" s="33">
        <f>SUM(AP8:AP11)+AP13</f>
        <v>151.67</v>
      </c>
      <c r="AQ16" s="61"/>
      <c r="AR16" s="108">
        <f>SUM(AR8:AR15)</f>
        <v>1888.04</v>
      </c>
      <c r="AS16" s="127"/>
      <c r="AT16" s="33">
        <f>SUM(AT8:AT11)+AT13</f>
        <v>151.67</v>
      </c>
      <c r="AU16" s="61"/>
      <c r="AV16" s="108">
        <f>SUM(AV8:AV15)</f>
        <v>1888.04</v>
      </c>
      <c r="AW16" s="36"/>
    </row>
    <row r="17" spans="1:49" s="1" customFormat="1" ht="15" customHeight="1">
      <c r="A17" s="96" t="s">
        <v>48</v>
      </c>
      <c r="B17" s="37">
        <f>((B16-B15)*D16/D17)</f>
        <v>169</v>
      </c>
      <c r="C17" s="61"/>
      <c r="D17" s="110">
        <f>D16-D15</f>
        <v>2422</v>
      </c>
      <c r="E17" s="125"/>
      <c r="F17" s="37">
        <f>((F16-F15)*H16/H17)</f>
        <v>169</v>
      </c>
      <c r="G17" s="61"/>
      <c r="H17" s="110">
        <f>H16-H15</f>
        <v>2072</v>
      </c>
      <c r="I17" s="125"/>
      <c r="J17" s="37">
        <f>((J16-J15)*L16/L17)</f>
        <v>169</v>
      </c>
      <c r="K17" s="61"/>
      <c r="L17" s="110">
        <f>L16-L15</f>
        <v>2222</v>
      </c>
      <c r="M17" s="27"/>
      <c r="N17" s="37">
        <f>((N16-N15)*P16/P17)</f>
        <v>169</v>
      </c>
      <c r="O17" s="61"/>
      <c r="P17" s="110">
        <f>P16-P15</f>
        <v>2172</v>
      </c>
      <c r="Q17" s="27"/>
      <c r="R17" s="37">
        <f>((R16-R15)*T16/T17)</f>
        <v>169</v>
      </c>
      <c r="S17" s="61"/>
      <c r="T17" s="110">
        <f>T16-T15</f>
        <v>2622</v>
      </c>
      <c r="U17" s="125"/>
      <c r="V17" s="37">
        <f>((V16-V15)*X16/X17)</f>
        <v>169</v>
      </c>
      <c r="W17" s="61"/>
      <c r="X17" s="110">
        <f>X16-X15</f>
        <v>2222</v>
      </c>
      <c r="Y17" s="125"/>
      <c r="Z17" s="37">
        <f>((Z16-Z15)*AB16/AB17)</f>
        <v>169</v>
      </c>
      <c r="AA17" s="61"/>
      <c r="AB17" s="110">
        <f>AB16-AB15</f>
        <v>2122</v>
      </c>
      <c r="AC17" s="125"/>
      <c r="AD17" s="37">
        <f>((AD16-AD15)*AF16/AF17)</f>
        <v>151.67</v>
      </c>
      <c r="AE17" s="61"/>
      <c r="AF17" s="110">
        <f>AF16-AF15</f>
        <v>1888.04</v>
      </c>
      <c r="AG17" s="27"/>
      <c r="AH17" s="37">
        <f>((AH16-AH15)*AJ16/AJ17)</f>
        <v>151.67</v>
      </c>
      <c r="AI17" s="61"/>
      <c r="AJ17" s="110">
        <f>AJ16-AJ15</f>
        <v>1888.04</v>
      </c>
      <c r="AK17" s="125"/>
      <c r="AL17" s="37">
        <f>((AL16-AL15)*AN16/AN17)</f>
        <v>151.67</v>
      </c>
      <c r="AM17" s="61"/>
      <c r="AN17" s="110">
        <f>AN16-AN15</f>
        <v>1888.04</v>
      </c>
      <c r="AO17" s="125"/>
      <c r="AP17" s="37">
        <f>((AP16-AP15)*AR16/AR17)</f>
        <v>151.67</v>
      </c>
      <c r="AQ17" s="61"/>
      <c r="AR17" s="110">
        <f>AR16-AR15</f>
        <v>1888.04</v>
      </c>
      <c r="AS17" s="125"/>
      <c r="AT17" s="37">
        <f>((AT16-AT15)*AV16/AV17)</f>
        <v>151.67</v>
      </c>
      <c r="AU17" s="61"/>
      <c r="AV17" s="110">
        <f>AV16-AV15</f>
        <v>1888.04</v>
      </c>
      <c r="AW17" s="27"/>
    </row>
    <row r="18" spans="1:49" s="1" customFormat="1" ht="15" customHeight="1">
      <c r="A18" s="80" t="s">
        <v>6</v>
      </c>
      <c r="B18" s="41"/>
      <c r="C18" s="123"/>
      <c r="D18" s="122"/>
      <c r="E18" s="122"/>
      <c r="F18" s="41"/>
      <c r="G18" s="123"/>
      <c r="H18" s="122"/>
      <c r="I18" s="122"/>
      <c r="J18" s="41"/>
      <c r="K18" s="123"/>
      <c r="L18" s="122"/>
      <c r="M18" s="44"/>
      <c r="N18" s="41"/>
      <c r="O18" s="123"/>
      <c r="P18" s="122"/>
      <c r="Q18" s="44"/>
      <c r="R18" s="41"/>
      <c r="S18" s="123"/>
      <c r="T18" s="122"/>
      <c r="U18" s="122"/>
      <c r="V18" s="41"/>
      <c r="W18" s="123"/>
      <c r="X18" s="122"/>
      <c r="Y18" s="122"/>
      <c r="Z18" s="41"/>
      <c r="AA18" s="123"/>
      <c r="AB18" s="122"/>
      <c r="AC18" s="122"/>
      <c r="AD18" s="41"/>
      <c r="AE18" s="123"/>
      <c r="AF18" s="122"/>
      <c r="AG18" s="44"/>
      <c r="AH18" s="41"/>
      <c r="AI18" s="123"/>
      <c r="AJ18" s="122"/>
      <c r="AK18" s="122"/>
      <c r="AL18" s="41"/>
      <c r="AM18" s="123"/>
      <c r="AN18" s="122"/>
      <c r="AO18" s="122"/>
      <c r="AP18" s="41"/>
      <c r="AQ18" s="123"/>
      <c r="AR18" s="122"/>
      <c r="AS18" s="122"/>
      <c r="AT18" s="41"/>
      <c r="AU18" s="123"/>
      <c r="AV18" s="122"/>
      <c r="AW18" s="44"/>
    </row>
    <row r="19" spans="1:49" s="1" customFormat="1" ht="15" customHeight="1" hidden="1">
      <c r="A19" s="96" t="s">
        <v>27</v>
      </c>
      <c r="B19" s="23"/>
      <c r="C19" s="61"/>
      <c r="D19" s="127"/>
      <c r="E19" s="127"/>
      <c r="F19" s="23"/>
      <c r="G19" s="61"/>
      <c r="H19" s="127"/>
      <c r="I19" s="127"/>
      <c r="J19" s="23"/>
      <c r="K19" s="61"/>
      <c r="L19" s="127"/>
      <c r="M19" s="36"/>
      <c r="N19" s="23"/>
      <c r="O19" s="61"/>
      <c r="P19" s="127"/>
      <c r="Q19" s="36"/>
      <c r="R19" s="23"/>
      <c r="S19" s="61"/>
      <c r="T19" s="127"/>
      <c r="U19" s="127"/>
      <c r="V19" s="23"/>
      <c r="W19" s="61"/>
      <c r="X19" s="127"/>
      <c r="Y19" s="127"/>
      <c r="Z19" s="23"/>
      <c r="AA19" s="61"/>
      <c r="AB19" s="127"/>
      <c r="AC19" s="127"/>
      <c r="AD19" s="23"/>
      <c r="AE19" s="61"/>
      <c r="AF19" s="127"/>
      <c r="AG19" s="36"/>
      <c r="AH19" s="23"/>
      <c r="AI19" s="61"/>
      <c r="AJ19" s="127"/>
      <c r="AK19" s="127"/>
      <c r="AL19" s="23"/>
      <c r="AM19" s="61"/>
      <c r="AN19" s="127"/>
      <c r="AO19" s="127"/>
      <c r="AP19" s="23"/>
      <c r="AQ19" s="61"/>
      <c r="AR19" s="127"/>
      <c r="AS19" s="127"/>
      <c r="AT19" s="23"/>
      <c r="AU19" s="61"/>
      <c r="AV19" s="127"/>
      <c r="AW19" s="36"/>
    </row>
    <row r="20" spans="1:49" s="1" customFormat="1" ht="15" customHeight="1" hidden="1">
      <c r="A20" s="96" t="s">
        <v>28</v>
      </c>
      <c r="B20" s="23"/>
      <c r="C20" s="61"/>
      <c r="D20" s="127"/>
      <c r="E20" s="127"/>
      <c r="F20" s="23"/>
      <c r="G20" s="61"/>
      <c r="H20" s="127"/>
      <c r="I20" s="127"/>
      <c r="J20" s="23"/>
      <c r="K20" s="61"/>
      <c r="L20" s="127"/>
      <c r="M20" s="36"/>
      <c r="N20" s="23"/>
      <c r="O20" s="61"/>
      <c r="P20" s="127"/>
      <c r="Q20" s="36"/>
      <c r="R20" s="23"/>
      <c r="S20" s="61"/>
      <c r="T20" s="127"/>
      <c r="U20" s="127"/>
      <c r="V20" s="23"/>
      <c r="W20" s="61"/>
      <c r="X20" s="127"/>
      <c r="Y20" s="127"/>
      <c r="Z20" s="23"/>
      <c r="AA20" s="61"/>
      <c r="AB20" s="127"/>
      <c r="AC20" s="127"/>
      <c r="AD20" s="23"/>
      <c r="AE20" s="61"/>
      <c r="AF20" s="127"/>
      <c r="AG20" s="36"/>
      <c r="AH20" s="23"/>
      <c r="AI20" s="61"/>
      <c r="AJ20" s="127"/>
      <c r="AK20" s="127"/>
      <c r="AL20" s="23"/>
      <c r="AM20" s="61"/>
      <c r="AN20" s="127"/>
      <c r="AO20" s="127"/>
      <c r="AP20" s="23"/>
      <c r="AQ20" s="61"/>
      <c r="AR20" s="127"/>
      <c r="AS20" s="127"/>
      <c r="AT20" s="23"/>
      <c r="AU20" s="61"/>
      <c r="AV20" s="127"/>
      <c r="AW20" s="36"/>
    </row>
    <row r="21" spans="1:49" s="1" customFormat="1" ht="15" customHeight="1" hidden="1">
      <c r="A21" s="96" t="s">
        <v>29</v>
      </c>
      <c r="B21" s="23"/>
      <c r="C21" s="61"/>
      <c r="D21" s="127"/>
      <c r="E21" s="127"/>
      <c r="F21" s="23"/>
      <c r="G21" s="61"/>
      <c r="H21" s="127"/>
      <c r="I21" s="127"/>
      <c r="J21" s="23"/>
      <c r="K21" s="61"/>
      <c r="L21" s="127"/>
      <c r="M21" s="36"/>
      <c r="N21" s="23"/>
      <c r="O21" s="61"/>
      <c r="P21" s="127"/>
      <c r="Q21" s="36"/>
      <c r="R21" s="23"/>
      <c r="S21" s="61"/>
      <c r="T21" s="127"/>
      <c r="U21" s="127"/>
      <c r="V21" s="23"/>
      <c r="W21" s="61"/>
      <c r="X21" s="127"/>
      <c r="Y21" s="127"/>
      <c r="Z21" s="23"/>
      <c r="AA21" s="61"/>
      <c r="AB21" s="127"/>
      <c r="AC21" s="127"/>
      <c r="AD21" s="23"/>
      <c r="AE21" s="61"/>
      <c r="AF21" s="127"/>
      <c r="AG21" s="36"/>
      <c r="AH21" s="23"/>
      <c r="AI21" s="61"/>
      <c r="AJ21" s="127"/>
      <c r="AK21" s="127"/>
      <c r="AL21" s="23"/>
      <c r="AM21" s="61"/>
      <c r="AN21" s="127"/>
      <c r="AO21" s="127"/>
      <c r="AP21" s="23"/>
      <c r="AQ21" s="61"/>
      <c r="AR21" s="127"/>
      <c r="AS21" s="127"/>
      <c r="AT21" s="23"/>
      <c r="AU21" s="61"/>
      <c r="AV21" s="127"/>
      <c r="AW21" s="36"/>
    </row>
    <row r="22" spans="1:49" s="1" customFormat="1" ht="15" customHeight="1">
      <c r="A22" s="96" t="s">
        <v>64</v>
      </c>
      <c r="B22" s="33">
        <f>B8+B9-B19</f>
        <v>151.67</v>
      </c>
      <c r="C22" s="126">
        <v>10.57</v>
      </c>
      <c r="D22" s="110">
        <f>ROUND(B22*C22,2)</f>
        <v>1603.15</v>
      </c>
      <c r="E22" s="125"/>
      <c r="F22" s="33">
        <f>F8+F9-F19</f>
        <v>151.67</v>
      </c>
      <c r="G22" s="126">
        <f>C22</f>
        <v>10.57</v>
      </c>
      <c r="H22" s="110">
        <f>ROUND(F22*G22,2)</f>
        <v>1603.15</v>
      </c>
      <c r="I22" s="125"/>
      <c r="J22" s="33">
        <f>J8+J9-J19</f>
        <v>151.67</v>
      </c>
      <c r="K22" s="126">
        <f>G22</f>
        <v>10.57</v>
      </c>
      <c r="L22" s="110">
        <f>ROUND(J22*K22,2)</f>
        <v>1603.15</v>
      </c>
      <c r="M22" s="27"/>
      <c r="N22" s="33">
        <f>N8+N9-N19</f>
        <v>151.67</v>
      </c>
      <c r="O22" s="126">
        <f>K22</f>
        <v>10.57</v>
      </c>
      <c r="P22" s="110">
        <f>ROUND(N22*O22,2)</f>
        <v>1603.15</v>
      </c>
      <c r="Q22" s="27"/>
      <c r="R22" s="33">
        <f>R8+R9-R19</f>
        <v>151.67</v>
      </c>
      <c r="S22" s="126">
        <f>O22</f>
        <v>10.57</v>
      </c>
      <c r="T22" s="110">
        <f>ROUND(R22*S22,2)</f>
        <v>1603.15</v>
      </c>
      <c r="U22" s="125"/>
      <c r="V22" s="33">
        <f>V8+V9-V19</f>
        <v>151.67</v>
      </c>
      <c r="W22" s="126">
        <f>S22</f>
        <v>10.57</v>
      </c>
      <c r="X22" s="110">
        <f>ROUND(V22*W22,2)</f>
        <v>1603.15</v>
      </c>
      <c r="Y22" s="125"/>
      <c r="Z22" s="33">
        <f>Z8+Z9-Z19</f>
        <v>151.67</v>
      </c>
      <c r="AA22" s="126">
        <f>W22</f>
        <v>10.57</v>
      </c>
      <c r="AB22" s="110">
        <f>ROUND(Z22*AA22,2)</f>
        <v>1603.15</v>
      </c>
      <c r="AC22" s="125"/>
      <c r="AD22" s="33">
        <f>AD8+AD9-AD19</f>
        <v>151.67</v>
      </c>
      <c r="AE22" s="126">
        <f>AA22</f>
        <v>10.57</v>
      </c>
      <c r="AF22" s="110">
        <f>ROUND(AD22*AE22,2)</f>
        <v>1603.15</v>
      </c>
      <c r="AG22" s="27"/>
      <c r="AH22" s="33">
        <f>AH8+AH9-AH19</f>
        <v>151.67</v>
      </c>
      <c r="AI22" s="126">
        <f>AE22</f>
        <v>10.57</v>
      </c>
      <c r="AJ22" s="110">
        <f>ROUND(AH22*AI22,2)</f>
        <v>1603.15</v>
      </c>
      <c r="AK22" s="125"/>
      <c r="AL22" s="33">
        <f>AL8+AL9-AL19</f>
        <v>151.67</v>
      </c>
      <c r="AM22" s="126">
        <f>AI22</f>
        <v>10.57</v>
      </c>
      <c r="AN22" s="110">
        <f>ROUND(AL22*AM22,2)</f>
        <v>1603.15</v>
      </c>
      <c r="AO22" s="125"/>
      <c r="AP22" s="33">
        <f>AP8+AP9-AP19</f>
        <v>151.67</v>
      </c>
      <c r="AQ22" s="126">
        <f>AM22</f>
        <v>10.57</v>
      </c>
      <c r="AR22" s="110">
        <f>ROUND(AP22*AQ22,2)</f>
        <v>1603.15</v>
      </c>
      <c r="AS22" s="125"/>
      <c r="AT22" s="33">
        <f>AT8+AT9-AT19</f>
        <v>151.67</v>
      </c>
      <c r="AU22" s="126">
        <f>AQ22</f>
        <v>10.57</v>
      </c>
      <c r="AV22" s="110">
        <f>ROUND(AT22*AU22,2)</f>
        <v>1603.15</v>
      </c>
      <c r="AW22" s="27"/>
    </row>
    <row r="23" spans="1:49" s="1" customFormat="1" ht="15" customHeight="1">
      <c r="A23" s="96" t="s">
        <v>2</v>
      </c>
      <c r="B23" s="33">
        <f>B10-B20</f>
        <v>17.33</v>
      </c>
      <c r="C23" s="114">
        <f>C22*1.25</f>
        <v>13.2125</v>
      </c>
      <c r="D23" s="110">
        <f>ROUND(B23*C23,2)</f>
        <v>228.97</v>
      </c>
      <c r="E23" s="125"/>
      <c r="F23" s="33">
        <f>F10-F20</f>
        <v>17.33</v>
      </c>
      <c r="G23" s="114">
        <f>G22*1.25</f>
        <v>13.2125</v>
      </c>
      <c r="H23" s="110">
        <f>ROUND(F23*G23,2)</f>
        <v>228.97</v>
      </c>
      <c r="I23" s="125"/>
      <c r="J23" s="33">
        <f>J10-J20</f>
        <v>17.33</v>
      </c>
      <c r="K23" s="114">
        <f>K22*1.25</f>
        <v>13.2125</v>
      </c>
      <c r="L23" s="110">
        <f>ROUND(J23*K23,2)</f>
        <v>228.97</v>
      </c>
      <c r="M23" s="27"/>
      <c r="N23" s="33">
        <f>N10-N20</f>
        <v>17.33</v>
      </c>
      <c r="O23" s="114">
        <f>O22*1.25</f>
        <v>13.2125</v>
      </c>
      <c r="P23" s="110">
        <f>ROUND(N23*O23,2)</f>
        <v>228.97</v>
      </c>
      <c r="Q23" s="27"/>
      <c r="R23" s="33">
        <f>R10-R20</f>
        <v>17.33</v>
      </c>
      <c r="S23" s="114">
        <f>S22*1.25</f>
        <v>13.2125</v>
      </c>
      <c r="T23" s="110">
        <f>ROUND(R23*S23,2)</f>
        <v>228.97</v>
      </c>
      <c r="U23" s="125"/>
      <c r="V23" s="33">
        <f>V10-V20</f>
        <v>17.33</v>
      </c>
      <c r="W23" s="114">
        <f>W22*1.25</f>
        <v>13.2125</v>
      </c>
      <c r="X23" s="110">
        <f>ROUND(V23*W23,2)</f>
        <v>228.97</v>
      </c>
      <c r="Y23" s="125"/>
      <c r="Z23" s="33">
        <f>Z10-Z20</f>
        <v>17.33</v>
      </c>
      <c r="AA23" s="114">
        <f>AA22*1.25</f>
        <v>13.2125</v>
      </c>
      <c r="AB23" s="110">
        <f>ROUND(Z23*AA23,2)</f>
        <v>228.97</v>
      </c>
      <c r="AC23" s="125"/>
      <c r="AD23" s="33">
        <f>AD10-AD20</f>
        <v>0</v>
      </c>
      <c r="AE23" s="114">
        <f>AE22*1.25</f>
        <v>13.2125</v>
      </c>
      <c r="AF23" s="110">
        <f>ROUND(AD23*AE23,2)</f>
        <v>0</v>
      </c>
      <c r="AG23" s="27"/>
      <c r="AH23" s="33">
        <f>AH10-AH20</f>
        <v>0</v>
      </c>
      <c r="AI23" s="114">
        <f>AI22*1.25</f>
        <v>13.2125</v>
      </c>
      <c r="AJ23" s="110">
        <f>ROUND(AH23*AI23,2)</f>
        <v>0</v>
      </c>
      <c r="AK23" s="125"/>
      <c r="AL23" s="33">
        <f>AL10-AL20</f>
        <v>0</v>
      </c>
      <c r="AM23" s="114">
        <f>AM22*1.25</f>
        <v>13.2125</v>
      </c>
      <c r="AN23" s="110">
        <f>ROUND(AL23*AM23,2)</f>
        <v>0</v>
      </c>
      <c r="AO23" s="125"/>
      <c r="AP23" s="33">
        <f>AP10-AP20</f>
        <v>0</v>
      </c>
      <c r="AQ23" s="114">
        <f>AQ22*1.25</f>
        <v>13.2125</v>
      </c>
      <c r="AR23" s="110">
        <f>ROUND(AP23*AQ23,2)</f>
        <v>0</v>
      </c>
      <c r="AS23" s="125"/>
      <c r="AT23" s="33">
        <f>AT10-AT20</f>
        <v>0</v>
      </c>
      <c r="AU23" s="114">
        <f>AU22*1.25</f>
        <v>13.2125</v>
      </c>
      <c r="AV23" s="110">
        <f>ROUND(AT23*AU23,2)</f>
        <v>0</v>
      </c>
      <c r="AW23" s="27"/>
    </row>
    <row r="24" spans="1:49" s="1" customFormat="1" ht="15" customHeight="1">
      <c r="A24" s="96" t="s">
        <v>3</v>
      </c>
      <c r="B24" s="33">
        <f>B11-B21</f>
        <v>0</v>
      </c>
      <c r="C24" s="114">
        <f>C22*1.5</f>
        <v>15.855</v>
      </c>
      <c r="D24" s="110">
        <f>ROUND(B24*C24,2)</f>
        <v>0</v>
      </c>
      <c r="E24" s="125"/>
      <c r="F24" s="33">
        <f>F11-F21</f>
        <v>0</v>
      </c>
      <c r="G24" s="114">
        <f>G22*1.5</f>
        <v>15.855</v>
      </c>
      <c r="H24" s="110">
        <f>ROUND(F24*G24,2)</f>
        <v>0</v>
      </c>
      <c r="I24" s="125"/>
      <c r="J24" s="33">
        <f>J11-J21</f>
        <v>0</v>
      </c>
      <c r="K24" s="114">
        <f>K22*1.5</f>
        <v>15.855</v>
      </c>
      <c r="L24" s="110">
        <f>ROUND(J24*K24,2)</f>
        <v>0</v>
      </c>
      <c r="M24" s="27"/>
      <c r="N24" s="33">
        <f>N11-N21</f>
        <v>0</v>
      </c>
      <c r="O24" s="114">
        <f>O22*1.5</f>
        <v>15.855</v>
      </c>
      <c r="P24" s="110">
        <f>ROUND(N24*O24,2)</f>
        <v>0</v>
      </c>
      <c r="Q24" s="27"/>
      <c r="R24" s="33">
        <f>R11-R21</f>
        <v>0</v>
      </c>
      <c r="S24" s="114">
        <f>S22*1.5</f>
        <v>15.855</v>
      </c>
      <c r="T24" s="110">
        <f>ROUND(R24*S24,2)</f>
        <v>0</v>
      </c>
      <c r="U24" s="125"/>
      <c r="V24" s="33">
        <f>V11-V21</f>
        <v>0</v>
      </c>
      <c r="W24" s="114">
        <f>W22*1.5</f>
        <v>15.855</v>
      </c>
      <c r="X24" s="110">
        <f>ROUND(V24*W24,2)</f>
        <v>0</v>
      </c>
      <c r="Y24" s="125"/>
      <c r="Z24" s="33">
        <f>Z11-Z21</f>
        <v>0</v>
      </c>
      <c r="AA24" s="114">
        <f>AA22*1.5</f>
        <v>15.855</v>
      </c>
      <c r="AB24" s="110">
        <f>ROUND(Z24*AA24,2)</f>
        <v>0</v>
      </c>
      <c r="AC24" s="125"/>
      <c r="AD24" s="33">
        <f>AD11-AD21</f>
        <v>0</v>
      </c>
      <c r="AE24" s="114">
        <f>AE22*1.5</f>
        <v>15.855</v>
      </c>
      <c r="AF24" s="110">
        <f>ROUND(AD24*AE24,2)</f>
        <v>0</v>
      </c>
      <c r="AG24" s="27"/>
      <c r="AH24" s="33">
        <f>AH11-AH21</f>
        <v>0</v>
      </c>
      <c r="AI24" s="114">
        <f>AI22*1.5</f>
        <v>15.855</v>
      </c>
      <c r="AJ24" s="110">
        <f>ROUND(AH24*AI24,2)</f>
        <v>0</v>
      </c>
      <c r="AK24" s="125"/>
      <c r="AL24" s="33">
        <f>AL11-AL21</f>
        <v>0</v>
      </c>
      <c r="AM24" s="114">
        <f>AM22*1.5</f>
        <v>15.855</v>
      </c>
      <c r="AN24" s="110">
        <f>ROUND(AL24*AM24,2)</f>
        <v>0</v>
      </c>
      <c r="AO24" s="125"/>
      <c r="AP24" s="33">
        <f>AP11-AP21</f>
        <v>0</v>
      </c>
      <c r="AQ24" s="114">
        <f>AQ22*1.5</f>
        <v>15.855</v>
      </c>
      <c r="AR24" s="110">
        <f>ROUND(AP24*AQ24,2)</f>
        <v>0</v>
      </c>
      <c r="AS24" s="125"/>
      <c r="AT24" s="33">
        <f>AT11-AT21</f>
        <v>0</v>
      </c>
      <c r="AU24" s="114">
        <f>AU22*1.5</f>
        <v>15.855</v>
      </c>
      <c r="AV24" s="110">
        <f>ROUND(AT24*AU24,2)</f>
        <v>0</v>
      </c>
      <c r="AW24" s="27"/>
    </row>
    <row r="25" spans="1:49" s="1" customFormat="1" ht="15" customHeight="1">
      <c r="A25" s="84" t="s">
        <v>11</v>
      </c>
      <c r="B25" s="33">
        <f>SUM(B22:B24)</f>
        <v>169</v>
      </c>
      <c r="C25" s="116"/>
      <c r="D25" s="117">
        <f>SUM(D22:D24)</f>
        <v>1832.1200000000001</v>
      </c>
      <c r="E25" s="124"/>
      <c r="F25" s="33">
        <f>SUM(F22:F24)</f>
        <v>169</v>
      </c>
      <c r="G25" s="116"/>
      <c r="H25" s="117">
        <f>SUM(H22:H24)</f>
        <v>1832.1200000000001</v>
      </c>
      <c r="I25" s="124"/>
      <c r="J25" s="33">
        <f>SUM(J22:J24)</f>
        <v>169</v>
      </c>
      <c r="K25" s="116"/>
      <c r="L25" s="117">
        <f>SUM(L22:L24)</f>
        <v>1832.1200000000001</v>
      </c>
      <c r="M25" s="48"/>
      <c r="N25" s="33">
        <f>SUM(N22:N24)</f>
        <v>169</v>
      </c>
      <c r="O25" s="116"/>
      <c r="P25" s="117">
        <f>SUM(P22:P24)</f>
        <v>1832.1200000000001</v>
      </c>
      <c r="Q25" s="48"/>
      <c r="R25" s="33">
        <f>SUM(R22:R24)</f>
        <v>169</v>
      </c>
      <c r="S25" s="116"/>
      <c r="T25" s="117">
        <f>SUM(T22:T24)</f>
        <v>1832.1200000000001</v>
      </c>
      <c r="U25" s="124"/>
      <c r="V25" s="33">
        <f>SUM(V22:V24)</f>
        <v>169</v>
      </c>
      <c r="W25" s="116"/>
      <c r="X25" s="117">
        <f>SUM(X22:X24)</f>
        <v>1832.1200000000001</v>
      </c>
      <c r="Y25" s="124"/>
      <c r="Z25" s="33">
        <f>SUM(Z22:Z24)</f>
        <v>169</v>
      </c>
      <c r="AA25" s="116"/>
      <c r="AB25" s="117">
        <f>SUM(AB22:AB24)</f>
        <v>1832.1200000000001</v>
      </c>
      <c r="AC25" s="124"/>
      <c r="AD25" s="33">
        <f>SUM(AD22:AD24)</f>
        <v>151.67</v>
      </c>
      <c r="AE25" s="116"/>
      <c r="AF25" s="117">
        <f>SUM(AF22:AF24)</f>
        <v>1603.15</v>
      </c>
      <c r="AG25" s="48"/>
      <c r="AH25" s="33">
        <f>SUM(AH22:AH24)</f>
        <v>151.67</v>
      </c>
      <c r="AI25" s="116"/>
      <c r="AJ25" s="117">
        <f>SUM(AJ22:AJ24)</f>
        <v>1603.15</v>
      </c>
      <c r="AK25" s="124"/>
      <c r="AL25" s="33">
        <f>SUM(AL22:AL24)</f>
        <v>151.67</v>
      </c>
      <c r="AM25" s="116"/>
      <c r="AN25" s="117">
        <f>SUM(AN22:AN24)</f>
        <v>1603.15</v>
      </c>
      <c r="AO25" s="124"/>
      <c r="AP25" s="33">
        <f>SUM(AP22:AP24)</f>
        <v>151.67</v>
      </c>
      <c r="AQ25" s="116"/>
      <c r="AR25" s="117">
        <f>SUM(AR22:AR24)</f>
        <v>1603.15</v>
      </c>
      <c r="AS25" s="124"/>
      <c r="AT25" s="33">
        <f>SUM(AT22:AT24)</f>
        <v>151.67</v>
      </c>
      <c r="AU25" s="116"/>
      <c r="AV25" s="117">
        <f>SUM(AV22:AV24)</f>
        <v>1603.15</v>
      </c>
      <c r="AW25" s="48"/>
    </row>
    <row r="26" spans="1:49" s="1" customFormat="1" ht="15" customHeight="1">
      <c r="A26" s="80" t="s">
        <v>47</v>
      </c>
      <c r="B26" s="41"/>
      <c r="C26" s="123"/>
      <c r="D26" s="122"/>
      <c r="E26" s="122"/>
      <c r="F26" s="41"/>
      <c r="G26" s="123"/>
      <c r="H26" s="122"/>
      <c r="I26" s="122"/>
      <c r="J26" s="41"/>
      <c r="K26" s="123"/>
      <c r="L26" s="122"/>
      <c r="M26" s="44"/>
      <c r="N26" s="41"/>
      <c r="O26" s="123"/>
      <c r="P26" s="122"/>
      <c r="Q26" s="44"/>
      <c r="R26" s="41"/>
      <c r="S26" s="123"/>
      <c r="T26" s="122"/>
      <c r="U26" s="122"/>
      <c r="V26" s="41"/>
      <c r="W26" s="123"/>
      <c r="X26" s="122"/>
      <c r="Y26" s="122"/>
      <c r="Z26" s="41"/>
      <c r="AA26" s="123"/>
      <c r="AB26" s="122"/>
      <c r="AC26" s="122"/>
      <c r="AD26" s="41"/>
      <c r="AE26" s="123"/>
      <c r="AF26" s="122"/>
      <c r="AG26" s="44"/>
      <c r="AH26" s="41"/>
      <c r="AI26" s="123"/>
      <c r="AJ26" s="122"/>
      <c r="AK26" s="122"/>
      <c r="AL26" s="41"/>
      <c r="AM26" s="123"/>
      <c r="AN26" s="122"/>
      <c r="AO26" s="122"/>
      <c r="AP26" s="41"/>
      <c r="AQ26" s="123"/>
      <c r="AR26" s="122"/>
      <c r="AS26" s="122"/>
      <c r="AT26" s="41"/>
      <c r="AU26" s="123"/>
      <c r="AV26" s="122"/>
      <c r="AW26" s="44"/>
    </row>
    <row r="27" spans="1:49" s="1" customFormat="1" ht="15" customHeight="1">
      <c r="A27" s="85" t="s">
        <v>42</v>
      </c>
      <c r="B27" s="49">
        <f>D16</f>
        <v>2422</v>
      </c>
      <c r="C27" s="121">
        <v>0.3</v>
      </c>
      <c r="D27" s="108">
        <f>IF(D14&gt;0,ROUND(B27*(1-C27),2),B27)</f>
        <v>1695.4</v>
      </c>
      <c r="E27" s="120">
        <f>B27-D14</f>
        <v>2172</v>
      </c>
      <c r="F27" s="49">
        <f>H16</f>
        <v>2072</v>
      </c>
      <c r="G27" s="119">
        <f>C27</f>
        <v>0.3</v>
      </c>
      <c r="H27" s="108">
        <f>IF(H14&gt;0,ROUND(F27*(1-G27),2),F27)</f>
        <v>2072</v>
      </c>
      <c r="I27" s="120">
        <f>E27+F27-H14</f>
        <v>4244</v>
      </c>
      <c r="J27" s="49">
        <f>L16</f>
        <v>2222</v>
      </c>
      <c r="K27" s="119">
        <f>G27</f>
        <v>0.3</v>
      </c>
      <c r="L27" s="108">
        <f>IF(L14&gt;0,ROUND(J27*(1-K27),2),J27)</f>
        <v>1555.4</v>
      </c>
      <c r="M27" s="118">
        <f>I27+J27-L14</f>
        <v>6216</v>
      </c>
      <c r="N27" s="49">
        <f>P16</f>
        <v>2172</v>
      </c>
      <c r="O27" s="119">
        <f>K27</f>
        <v>0.3</v>
      </c>
      <c r="P27" s="108">
        <f>IF(P14&gt;0,ROUND(N27*(1-O27),2),N27)</f>
        <v>1520.4</v>
      </c>
      <c r="Q27" s="118">
        <f>M27+N27-P14</f>
        <v>8138</v>
      </c>
      <c r="R27" s="49">
        <f>T16</f>
        <v>2622</v>
      </c>
      <c r="S27" s="119">
        <f>O27</f>
        <v>0.3</v>
      </c>
      <c r="T27" s="108">
        <f>IF(T14&gt;0,ROUND(R27*(1-S27),2),R27)</f>
        <v>1835.4</v>
      </c>
      <c r="U27" s="120">
        <f>Q27+R27-T14</f>
        <v>10510</v>
      </c>
      <c r="V27" s="49">
        <f>X16</f>
        <v>2222</v>
      </c>
      <c r="W27" s="119">
        <f>S27</f>
        <v>0.3</v>
      </c>
      <c r="X27" s="108">
        <f>IF(X14&gt;0,ROUND(V27*(1-W27),2),V27)</f>
        <v>1555.4</v>
      </c>
      <c r="Y27" s="120">
        <f>U27+V27-X14</f>
        <v>12482</v>
      </c>
      <c r="Z27" s="49">
        <f>AB16</f>
        <v>2122</v>
      </c>
      <c r="AA27" s="119">
        <f>W27</f>
        <v>0.3</v>
      </c>
      <c r="AB27" s="108">
        <f>IF(AB14&gt;0,ROUND(Z27*(1-AA27),2),Z27)</f>
        <v>1485.4</v>
      </c>
      <c r="AC27" s="120">
        <f>Y27+Z27-AB14</f>
        <v>14354</v>
      </c>
      <c r="AD27" s="49">
        <f>AF16</f>
        <v>1888.04</v>
      </c>
      <c r="AE27" s="119">
        <f>AA27</f>
        <v>0.3</v>
      </c>
      <c r="AF27" s="108">
        <f>IF(AF14&gt;0,ROUND(AD27*(1-AE27),2),AD27)</f>
        <v>1321.63</v>
      </c>
      <c r="AG27" s="118">
        <f>AC27+AD27-AF14</f>
        <v>15992.04</v>
      </c>
      <c r="AH27" s="49">
        <f>AJ16</f>
        <v>1888.04</v>
      </c>
      <c r="AI27" s="119">
        <f>AE27</f>
        <v>0.3</v>
      </c>
      <c r="AJ27" s="108">
        <f>IF(AJ14&gt;0,ROUND(AH27*(1-AI27),2),AH27)</f>
        <v>1321.63</v>
      </c>
      <c r="AK27" s="120">
        <f>AG27+AH27-AJ14</f>
        <v>17630.08</v>
      </c>
      <c r="AL27" s="49">
        <f>AN16</f>
        <v>1888.04</v>
      </c>
      <c r="AM27" s="119">
        <f>AI27</f>
        <v>0.3</v>
      </c>
      <c r="AN27" s="108">
        <f>IF(AN14&gt;0,ROUND(AL27*(1-AM27),2),AL27)</f>
        <v>1321.63</v>
      </c>
      <c r="AO27" s="120">
        <f>AK27+AL27-AN14</f>
        <v>19268.120000000003</v>
      </c>
      <c r="AP27" s="49">
        <f>AR16</f>
        <v>1888.04</v>
      </c>
      <c r="AQ27" s="119">
        <f>AM27</f>
        <v>0.3</v>
      </c>
      <c r="AR27" s="108">
        <f>IF(AR14&gt;0,ROUND(AP27*(1-AQ27),2),AP27)</f>
        <v>1321.63</v>
      </c>
      <c r="AS27" s="120">
        <f>AO27+AP27-AR14</f>
        <v>20906.160000000003</v>
      </c>
      <c r="AT27" s="49">
        <f>AV16</f>
        <v>1888.04</v>
      </c>
      <c r="AU27" s="119">
        <f>AQ27</f>
        <v>0.3</v>
      </c>
      <c r="AV27" s="108">
        <f>IF(AV14&gt;0,ROUND(AT27*(1-AU27),2),AT27)</f>
        <v>1321.63</v>
      </c>
      <c r="AW27" s="118">
        <f>AS27+AT27-AV14</f>
        <v>22544.200000000004</v>
      </c>
    </row>
    <row r="28" spans="1:49" s="1" customFormat="1" ht="15" customHeight="1">
      <c r="A28" s="107" t="s">
        <v>41</v>
      </c>
      <c r="B28" s="29"/>
      <c r="C28" s="116"/>
      <c r="D28" s="110">
        <f>IF(OR(C27=0,$S$2=0),D27,MAX(D27,MIN(D25,B27)))</f>
        <v>1832.1200000000001</v>
      </c>
      <c r="E28" s="117">
        <f>D28</f>
        <v>1832.1200000000001</v>
      </c>
      <c r="F28" s="29"/>
      <c r="G28" s="116"/>
      <c r="H28" s="110">
        <f>IF(OR(G27=0,$S$2=0),H27,MAX(H27,MIN(H25,F27)))</f>
        <v>2072</v>
      </c>
      <c r="I28" s="117">
        <f>H28+E28</f>
        <v>3904.12</v>
      </c>
      <c r="J28" s="29"/>
      <c r="K28" s="116"/>
      <c r="L28" s="110">
        <f>IF(OR(K27=0,$S$2=0),L27,MAX(L27,MIN(L25,J27)))</f>
        <v>1832.1200000000001</v>
      </c>
      <c r="M28" s="50">
        <f>L28+I28</f>
        <v>5736.24</v>
      </c>
      <c r="N28" s="29"/>
      <c r="O28" s="116"/>
      <c r="P28" s="110">
        <f>IF(OR(O27=0,$S$2=0),P27,MAX(P27,MIN(P25,N27)))</f>
        <v>1832.1200000000001</v>
      </c>
      <c r="Q28" s="50">
        <f>P28+M28</f>
        <v>7568.36</v>
      </c>
      <c r="R28" s="29"/>
      <c r="S28" s="116"/>
      <c r="T28" s="110">
        <f>IF(OR(S27=0,$S$2=0),T27,MAX(T27,MIN(T25,R27)))</f>
        <v>1835.4</v>
      </c>
      <c r="U28" s="117">
        <f>T28+Q28</f>
        <v>9403.76</v>
      </c>
      <c r="V28" s="29"/>
      <c r="W28" s="116"/>
      <c r="X28" s="110">
        <f>IF(OR(W27=0,$S$2=0),X27,MAX(X27,MIN(X25,V27)))</f>
        <v>1832.1200000000001</v>
      </c>
      <c r="Y28" s="117">
        <f>X28+U28</f>
        <v>11235.880000000001</v>
      </c>
      <c r="Z28" s="29"/>
      <c r="AA28" s="116"/>
      <c r="AB28" s="110">
        <f>IF(OR(AA27=0,$S$2=0),AB27,MAX(AB27,MIN(AB25,Z27)))</f>
        <v>1832.1200000000001</v>
      </c>
      <c r="AC28" s="117">
        <f>AB28+Y28</f>
        <v>13068.000000000002</v>
      </c>
      <c r="AD28" s="29"/>
      <c r="AE28" s="116"/>
      <c r="AF28" s="110">
        <f>IF(OR(AE27=0,$S$2=0),AF27,MAX(AF27,MIN(AF25,AD27)))</f>
        <v>1603.15</v>
      </c>
      <c r="AG28" s="50">
        <f>AF28+AC28</f>
        <v>14671.150000000001</v>
      </c>
      <c r="AH28" s="29"/>
      <c r="AI28" s="116"/>
      <c r="AJ28" s="110">
        <f>IF(OR(AI27=0,$S$2=0),AJ27,MAX(AJ27,MIN(AJ25,AH27)))</f>
        <v>1603.15</v>
      </c>
      <c r="AK28" s="117">
        <f>AJ28+AG28</f>
        <v>16274.300000000001</v>
      </c>
      <c r="AL28" s="29"/>
      <c r="AM28" s="116"/>
      <c r="AN28" s="110">
        <f>IF(OR(AM27=0,$S$2=0),AN27,MAX(AN27,MIN(AN25,AL27)))</f>
        <v>1603.15</v>
      </c>
      <c r="AO28" s="117">
        <f>AN28+AK28</f>
        <v>17877.45</v>
      </c>
      <c r="AP28" s="29"/>
      <c r="AQ28" s="116"/>
      <c r="AR28" s="110">
        <f>IF(OR(AQ27=0,$S$2=0),AR27,MAX(AR27,MIN(AR25,AP27)))</f>
        <v>1603.15</v>
      </c>
      <c r="AS28" s="117">
        <f>AR28+AO28</f>
        <v>19480.600000000002</v>
      </c>
      <c r="AT28" s="29"/>
      <c r="AU28" s="116"/>
      <c r="AV28" s="110">
        <f>IF(OR(AU27=0,$S$2=0),AV27,MAX(AV27,MIN(AV25,AT27)))</f>
        <v>1603.15</v>
      </c>
      <c r="AW28" s="50">
        <f>AV28+AS28</f>
        <v>21083.750000000004</v>
      </c>
    </row>
    <row r="29" spans="1:49" s="1" customFormat="1" ht="15" customHeight="1">
      <c r="A29" s="107" t="s">
        <v>46</v>
      </c>
      <c r="B29" s="37">
        <f>B17</f>
        <v>169</v>
      </c>
      <c r="C29" s="114">
        <f>C22</f>
        <v>10.57</v>
      </c>
      <c r="D29" s="110">
        <f>ROUND(B29*C29,2)</f>
        <v>1786.33</v>
      </c>
      <c r="E29" s="115">
        <f>D29</f>
        <v>1786.33</v>
      </c>
      <c r="F29" s="37">
        <f>F17</f>
        <v>169</v>
      </c>
      <c r="G29" s="114">
        <f>G22</f>
        <v>10.57</v>
      </c>
      <c r="H29" s="110">
        <f>ROUND((F29*G29),2)</f>
        <v>1786.33</v>
      </c>
      <c r="I29" s="115">
        <f>H29+E29</f>
        <v>3572.66</v>
      </c>
      <c r="J29" s="37">
        <f>J17</f>
        <v>169</v>
      </c>
      <c r="K29" s="114">
        <f>K22</f>
        <v>10.57</v>
      </c>
      <c r="L29" s="110">
        <f>ROUND((J29*K29),2)</f>
        <v>1786.33</v>
      </c>
      <c r="M29" s="53">
        <f>L29+I29</f>
        <v>5358.99</v>
      </c>
      <c r="N29" s="37">
        <f>N17</f>
        <v>169</v>
      </c>
      <c r="O29" s="114">
        <f>O22</f>
        <v>10.57</v>
      </c>
      <c r="P29" s="110">
        <f>ROUND((N29*O29),2)</f>
        <v>1786.33</v>
      </c>
      <c r="Q29" s="53">
        <f>P29+M29</f>
        <v>7145.32</v>
      </c>
      <c r="R29" s="37">
        <f>R17</f>
        <v>169</v>
      </c>
      <c r="S29" s="114">
        <f>S22</f>
        <v>10.57</v>
      </c>
      <c r="T29" s="110">
        <f>ROUND((R29*S29),2)</f>
        <v>1786.33</v>
      </c>
      <c r="U29" s="115">
        <f>T29+Q29</f>
        <v>8931.65</v>
      </c>
      <c r="V29" s="37">
        <f>V17</f>
        <v>169</v>
      </c>
      <c r="W29" s="114">
        <f>W22</f>
        <v>10.57</v>
      </c>
      <c r="X29" s="110">
        <f>ROUND((V29*W29),2)</f>
        <v>1786.33</v>
      </c>
      <c r="Y29" s="115">
        <f>X29+U29</f>
        <v>10717.98</v>
      </c>
      <c r="Z29" s="37">
        <f>Z17</f>
        <v>169</v>
      </c>
      <c r="AA29" s="114">
        <f>AA22</f>
        <v>10.57</v>
      </c>
      <c r="AB29" s="110">
        <f>ROUND((Z29*AA29),2)</f>
        <v>1786.33</v>
      </c>
      <c r="AC29" s="115">
        <f>AB29+Y29</f>
        <v>12504.31</v>
      </c>
      <c r="AD29" s="37">
        <f>AD17</f>
        <v>151.67</v>
      </c>
      <c r="AE29" s="114">
        <f>AE22</f>
        <v>10.57</v>
      </c>
      <c r="AF29" s="110">
        <f>ROUND((AD29*AE29),2)</f>
        <v>1603.15</v>
      </c>
      <c r="AG29" s="53">
        <f>AF29+AC29</f>
        <v>14107.46</v>
      </c>
      <c r="AH29" s="37">
        <f>AH17</f>
        <v>151.67</v>
      </c>
      <c r="AI29" s="114">
        <f>AI22</f>
        <v>10.57</v>
      </c>
      <c r="AJ29" s="110">
        <f>ROUND((AH29*AI29),2)</f>
        <v>1603.15</v>
      </c>
      <c r="AK29" s="115">
        <f>AJ29+AG29</f>
        <v>15710.609999999999</v>
      </c>
      <c r="AL29" s="37">
        <f>AL17</f>
        <v>151.67</v>
      </c>
      <c r="AM29" s="114">
        <f>AM22</f>
        <v>10.57</v>
      </c>
      <c r="AN29" s="110">
        <f>ROUND((AL29*AM29),2)</f>
        <v>1603.15</v>
      </c>
      <c r="AO29" s="115">
        <f>AN29+AK29</f>
        <v>17313.76</v>
      </c>
      <c r="AP29" s="37">
        <f>AP17</f>
        <v>151.67</v>
      </c>
      <c r="AQ29" s="114">
        <f>AQ22</f>
        <v>10.57</v>
      </c>
      <c r="AR29" s="110">
        <f>ROUND((AP29*AQ29),2)</f>
        <v>1603.15</v>
      </c>
      <c r="AS29" s="115">
        <f>AR29+AO29</f>
        <v>18916.91</v>
      </c>
      <c r="AT29" s="37">
        <f>AT17</f>
        <v>151.67</v>
      </c>
      <c r="AU29" s="114">
        <f>AU22</f>
        <v>10.57</v>
      </c>
      <c r="AV29" s="110">
        <f>ROUND((AT29*AU29),2)</f>
        <v>1603.15</v>
      </c>
      <c r="AW29" s="53">
        <f>AV29+AS29</f>
        <v>20520.06</v>
      </c>
    </row>
    <row r="30" spans="1:49" s="1" customFormat="1" ht="15" customHeight="1">
      <c r="A30" s="96" t="s">
        <v>58</v>
      </c>
      <c r="B30" s="54">
        <f>E28</f>
        <v>1832.1200000000001</v>
      </c>
      <c r="C30" s="109">
        <f>ROUND(MIN(MAX((Coeff_T/0.6)*(1.6*(E29/B30)-1),0),Coeff_T)/CoeffCP,4)</f>
        <v>0.3019</v>
      </c>
      <c r="D30" s="108">
        <f aca="true" t="shared" si="0" ref="D30:D35">E30</f>
        <v>553.12</v>
      </c>
      <c r="E30" s="110">
        <f>ROUND(B30*C30,2)</f>
        <v>553.12</v>
      </c>
      <c r="F30" s="54">
        <f>I28</f>
        <v>3904.12</v>
      </c>
      <c r="G30" s="109">
        <f>ROUND(MIN(MAX((Coeff_T/0.6)*(1.6*(I29/F30)-1),0),Coeff_T)/CoeffCP,4)</f>
        <v>0.2503</v>
      </c>
      <c r="H30" s="108">
        <f aca="true" t="shared" si="1" ref="H30:H35">I30-E30</f>
        <v>424.08000000000004</v>
      </c>
      <c r="I30" s="110">
        <f>ROUND(F30*G30,2)</f>
        <v>977.2</v>
      </c>
      <c r="J30" s="54">
        <f>M28</f>
        <v>5736.24</v>
      </c>
      <c r="K30" s="109">
        <f>ROUND(MIN(MAX((Coeff_T/0.6)*(1.6*(M29/J30)-1),0),Coeff_T)/CoeffCP,4)</f>
        <v>0.2668</v>
      </c>
      <c r="L30" s="108">
        <f aca="true" t="shared" si="2" ref="L30:L35">M30-I30</f>
        <v>553.23</v>
      </c>
      <c r="M30" s="105">
        <f>ROUND(J30*K30,2)</f>
        <v>1530.43</v>
      </c>
      <c r="N30" s="54">
        <f>Q28</f>
        <v>7568.36</v>
      </c>
      <c r="O30" s="109">
        <f>ROUND(MIN(MAX((Coeff_T/0.6)*(1.6*(Q29/N30)-1),0),Coeff_T)/CoeffCP,4)</f>
        <v>0.2753</v>
      </c>
      <c r="P30" s="108">
        <f aca="true" t="shared" si="3" ref="P30:P35">Q30-M30</f>
        <v>553.1400000000001</v>
      </c>
      <c r="Q30" s="105">
        <f>ROUND(N30*O30,2)</f>
        <v>2083.57</v>
      </c>
      <c r="R30" s="54">
        <f>U28</f>
        <v>9403.76</v>
      </c>
      <c r="S30" s="109">
        <f>ROUND(MIN(MAX((Coeff_T/0.6)*(1.6*(U29/R30)-1),0),Coeff_T)/CoeffCP,4)</f>
        <v>0.2802</v>
      </c>
      <c r="T30" s="108">
        <f aca="true" t="shared" si="4" ref="T30:T35">U30-Q30</f>
        <v>551.3599999999997</v>
      </c>
      <c r="U30" s="110">
        <f>ROUND(R30*S30,2)</f>
        <v>2634.93</v>
      </c>
      <c r="V30" s="54">
        <f>Y28</f>
        <v>11235.880000000001</v>
      </c>
      <c r="W30" s="109">
        <f>ROUND(MIN(MAX((Coeff_T/0.6)*(1.6*(Y29/V30)-1),0),Coeff_T)/CoeffCP,4)</f>
        <v>0.2837</v>
      </c>
      <c r="X30" s="108">
        <f aca="true" t="shared" si="5" ref="X30:X35">Y30-U30</f>
        <v>552.69</v>
      </c>
      <c r="Y30" s="110">
        <f>ROUND(V30*W30,2)</f>
        <v>3187.62</v>
      </c>
      <c r="Z30" s="54">
        <f>AC28</f>
        <v>13068.000000000002</v>
      </c>
      <c r="AA30" s="109">
        <f>ROUND(MIN(MAX((Coeff_T/0.6)*(1.6*(AC29/Z30)-1),0),Coeff_T)/CoeffCP,4)</f>
        <v>0.2863</v>
      </c>
      <c r="AB30" s="108">
        <f aca="true" t="shared" si="6" ref="AB30:AB35">AC30-Y30</f>
        <v>553.75</v>
      </c>
      <c r="AC30" s="110">
        <f>ROUND(Z30*AA30,2)</f>
        <v>3741.37</v>
      </c>
      <c r="AD30" s="54">
        <f>AG28</f>
        <v>14671.150000000001</v>
      </c>
      <c r="AE30" s="109">
        <f>ROUND(MIN(MAX((Coeff_T/0.6)*(1.6*(AG29/AD30)-1),0),Coeff_T)/CoeffCP,4)</f>
        <v>0.2904</v>
      </c>
      <c r="AF30" s="108">
        <f aca="true" t="shared" si="7" ref="AF30:AF35">AG30-AC30</f>
        <v>519.1300000000001</v>
      </c>
      <c r="AG30" s="105">
        <f>ROUND(AD30*AE30,2)</f>
        <v>4260.5</v>
      </c>
      <c r="AH30" s="54">
        <f>AK28</f>
        <v>16274.300000000001</v>
      </c>
      <c r="AI30" s="109">
        <f>ROUND(MIN(MAX((Coeff_T/0.6)*(1.6*(AK29/AH30)-1),0),Coeff_T)/CoeffCP,4)</f>
        <v>0.2936</v>
      </c>
      <c r="AJ30" s="108">
        <f aca="true" t="shared" si="8" ref="AJ30:AJ35">AK30-AG30</f>
        <v>517.6300000000001</v>
      </c>
      <c r="AK30" s="110">
        <f>ROUND(AH30*AI30,2)</f>
        <v>4778.13</v>
      </c>
      <c r="AL30" s="54">
        <f>AO28</f>
        <v>17877.45</v>
      </c>
      <c r="AM30" s="109">
        <f>ROUND(MIN(MAX((Coeff_T/0.6)*(1.6*(AO29/AL30)-1),0),Coeff_T)/CoeffCP,4)</f>
        <v>0.2963</v>
      </c>
      <c r="AN30" s="108">
        <f aca="true" t="shared" si="9" ref="AN30:AN35">AO30-AK30</f>
        <v>518.96</v>
      </c>
      <c r="AO30" s="110">
        <f>ROUND(AL30*AM30,2)</f>
        <v>5297.09</v>
      </c>
      <c r="AP30" s="54">
        <f>AS28</f>
        <v>19480.600000000002</v>
      </c>
      <c r="AQ30" s="109">
        <f>ROUND(MIN(MAX((Coeff_T/0.6)*(1.6*(AS29/AP30)-1),0),Coeff_T)/CoeffCP,4)</f>
        <v>0.2985</v>
      </c>
      <c r="AR30" s="108">
        <f aca="true" t="shared" si="10" ref="AR30:AR35">AS30-AO30</f>
        <v>517.8699999999999</v>
      </c>
      <c r="AS30" s="110">
        <f>ROUND(AP30*AQ30,2)</f>
        <v>5814.96</v>
      </c>
      <c r="AT30" s="54">
        <f>AW28</f>
        <v>21083.750000000004</v>
      </c>
      <c r="AU30" s="109">
        <f>ROUND(MIN(MAX((Coeff_T/0.6)*(1.6*(AW29/AT30)-1),0),Coeff_T)/CoeffCP,4)</f>
        <v>0.3004</v>
      </c>
      <c r="AV30" s="108">
        <f aca="true" t="shared" si="11" ref="AV30:AV35">AW30-AS30</f>
        <v>518.6000000000004</v>
      </c>
      <c r="AW30" s="105">
        <f>ROUND(AT30*AU30,2)</f>
        <v>6333.56</v>
      </c>
    </row>
    <row r="31" spans="1:49" s="1" customFormat="1" ht="15" customHeight="1">
      <c r="A31" s="96" t="s">
        <v>59</v>
      </c>
      <c r="B31" s="71">
        <f>E27</f>
        <v>2172</v>
      </c>
      <c r="C31" s="109">
        <f>ROUND(MIN(MAX((Coeff_T/0.6)*(1.6*(E29/B31)-1),0),Coeff_T)/CoeffCP,4)</f>
        <v>0.1703</v>
      </c>
      <c r="D31" s="108">
        <f t="shared" si="0"/>
        <v>369.89</v>
      </c>
      <c r="E31" s="110">
        <f>ROUND(B31*C31,2)</f>
        <v>369.89</v>
      </c>
      <c r="F31" s="71">
        <f>I27</f>
        <v>4244</v>
      </c>
      <c r="G31" s="109">
        <f>ROUND(MIN(MAX((Coeff_T/0.6)*(1.6*(I29/F31)-1),0),Coeff_T)/CoeffCP,4)</f>
        <v>0.187</v>
      </c>
      <c r="H31" s="108">
        <f t="shared" si="1"/>
        <v>423.74</v>
      </c>
      <c r="I31" s="110">
        <f>ROUND(F31*G31,2)</f>
        <v>793.63</v>
      </c>
      <c r="J31" s="71">
        <f>M27</f>
        <v>6216</v>
      </c>
      <c r="K31" s="109">
        <f>ROUND(MIN(MAX((Coeff_T/0.6)*(1.6*(M29/J31)-1),0),Coeff_T)/CoeffCP,4)</f>
        <v>0.2046</v>
      </c>
      <c r="L31" s="108">
        <f t="shared" si="2"/>
        <v>478.15999999999997</v>
      </c>
      <c r="M31" s="105">
        <f>ROUND(J31*K31,2)</f>
        <v>1271.79</v>
      </c>
      <c r="N31" s="71">
        <f>Q27</f>
        <v>8138</v>
      </c>
      <c r="O31" s="109">
        <f>ROUND(MIN(MAX((Coeff_T/0.6)*(1.6*(Q29/N31)-1),0),Coeff_T)/CoeffCP,4)</f>
        <v>0.2183</v>
      </c>
      <c r="P31" s="108">
        <f t="shared" si="3"/>
        <v>504.74</v>
      </c>
      <c r="Q31" s="105">
        <f>ROUND(N31*O31,2)</f>
        <v>1776.53</v>
      </c>
      <c r="R31" s="71">
        <f>U27</f>
        <v>10510</v>
      </c>
      <c r="S31" s="109">
        <f>ROUND(MIN(MAX((Coeff_T/0.6)*(1.6*(U29/R31)-1),0),Coeff_T)/CoeffCP,4)</f>
        <v>0.1939</v>
      </c>
      <c r="T31" s="108">
        <f t="shared" si="4"/>
        <v>261.3600000000001</v>
      </c>
      <c r="U31" s="110">
        <f>ROUND(R31*S31,2)</f>
        <v>2037.89</v>
      </c>
      <c r="V31" s="71">
        <f>Y27</f>
        <v>12482</v>
      </c>
      <c r="W31" s="109">
        <f>ROUND(MIN(MAX((Coeff_T/0.6)*(1.6*(Y29/V31)-1),0),Coeff_T)/CoeffCP,4)</f>
        <v>0.2016</v>
      </c>
      <c r="X31" s="108">
        <f t="shared" si="5"/>
        <v>478.4799999999998</v>
      </c>
      <c r="Y31" s="110">
        <f>ROUND(V31*W31,2)</f>
        <v>2516.37</v>
      </c>
      <c r="Z31" s="71">
        <f>AC27</f>
        <v>14354</v>
      </c>
      <c r="AA31" s="109">
        <f>ROUND(MIN(MAX((Coeff_T/0.6)*(1.6*(AC29/Z31)-1),0),Coeff_T)/CoeffCP,4)</f>
        <v>0.2123</v>
      </c>
      <c r="AB31" s="108">
        <f t="shared" si="6"/>
        <v>530.98</v>
      </c>
      <c r="AC31" s="110">
        <f>ROUND(Z31*AA31,2)</f>
        <v>3047.35</v>
      </c>
      <c r="AD31" s="71">
        <f>AG27</f>
        <v>15992.04</v>
      </c>
      <c r="AE31" s="109">
        <f>ROUND(MIN(MAX((Coeff_T/0.6)*(1.6*(AG29/AD31)-1),0),Coeff_T)/CoeffCP,4)</f>
        <v>0.2218</v>
      </c>
      <c r="AF31" s="108">
        <f t="shared" si="7"/>
        <v>499.6800000000003</v>
      </c>
      <c r="AG31" s="105">
        <f>ROUND(AD31*AE31,2)</f>
        <v>3547.03</v>
      </c>
      <c r="AH31" s="71">
        <f>AK27</f>
        <v>17630.08</v>
      </c>
      <c r="AI31" s="109">
        <f>ROUND(MIN(MAX((Coeff_T/0.6)*(1.6*(AK29/AH31)-1),0),Coeff_T)/CoeffCP,4)</f>
        <v>0.2296</v>
      </c>
      <c r="AJ31" s="108">
        <f t="shared" si="8"/>
        <v>500.8399999999997</v>
      </c>
      <c r="AK31" s="110">
        <f>ROUND(AH31*AI31,2)</f>
        <v>4047.87</v>
      </c>
      <c r="AL31" s="71">
        <f>AO27</f>
        <v>19268.120000000003</v>
      </c>
      <c r="AM31" s="109">
        <f>ROUND(MIN(MAX((Coeff_T/0.6)*(1.6*(AO29/AL31)-1),0),Coeff_T)/CoeffCP,4)</f>
        <v>0.236</v>
      </c>
      <c r="AN31" s="108">
        <f t="shared" si="9"/>
        <v>499.40999999999985</v>
      </c>
      <c r="AO31" s="110">
        <f>ROUND(AL31*AM31,2)</f>
        <v>4547.28</v>
      </c>
      <c r="AP31" s="71">
        <f>AS27</f>
        <v>20906.160000000003</v>
      </c>
      <c r="AQ31" s="109">
        <f>ROUND(MIN(MAX((Coeff_T/0.6)*(1.6*(AS29/AP31)-1),0),Coeff_T)/CoeffCP,4)</f>
        <v>0.2414</v>
      </c>
      <c r="AR31" s="108">
        <f t="shared" si="10"/>
        <v>499.47000000000025</v>
      </c>
      <c r="AS31" s="110">
        <f>ROUND(AP31*AQ31,2)</f>
        <v>5046.75</v>
      </c>
      <c r="AT31" s="71">
        <f>AW27</f>
        <v>22544.200000000004</v>
      </c>
      <c r="AU31" s="109">
        <f>ROUND(MIN(MAX((Coeff_T/0.6)*(1.6*(AW29/AT31)-1),0),Coeff_T)/CoeffCP,4)</f>
        <v>0.246</v>
      </c>
      <c r="AV31" s="108">
        <f t="shared" si="11"/>
        <v>499.1199999999999</v>
      </c>
      <c r="AW31" s="105">
        <f>ROUND(AT31*AU31,2)</f>
        <v>5545.87</v>
      </c>
    </row>
    <row r="32" spans="1:49" s="1" customFormat="1" ht="15" customHeight="1">
      <c r="A32" s="96" t="s">
        <v>60</v>
      </c>
      <c r="B32" s="76" t="str">
        <f>IF(E33=E32,"Réduct. plafonnée","")</f>
        <v>Réduct. plafonnée</v>
      </c>
      <c r="C32" s="113"/>
      <c r="D32" s="112">
        <f t="shared" si="0"/>
        <v>480.86</v>
      </c>
      <c r="E32" s="112">
        <f>ROUND(E31*1.3,2)</f>
        <v>480.86</v>
      </c>
      <c r="F32" s="76">
        <f>IF(I33=I32,"Réduct. plafonnée","")</f>
      </c>
      <c r="G32" s="113"/>
      <c r="H32" s="112">
        <f t="shared" si="1"/>
        <v>550.86</v>
      </c>
      <c r="I32" s="112">
        <f>ROUND(I31*1.3,2)</f>
        <v>1031.72</v>
      </c>
      <c r="J32" s="76">
        <f>IF(M33=M32,"Réduct. plafonnée","")</f>
      </c>
      <c r="K32" s="113"/>
      <c r="L32" s="112">
        <f t="shared" si="2"/>
        <v>621.6099999999999</v>
      </c>
      <c r="M32" s="111">
        <f>ROUND(M31*1.3,2)</f>
        <v>1653.33</v>
      </c>
      <c r="N32" s="76">
        <f>IF(Q33=Q32,"Réduct. plafonnée","")</f>
      </c>
      <c r="O32" s="113"/>
      <c r="P32" s="112">
        <f t="shared" si="3"/>
        <v>656.1599999999999</v>
      </c>
      <c r="Q32" s="111">
        <f>ROUND(Q31*1.3,2)</f>
        <v>2309.49</v>
      </c>
      <c r="R32" s="76">
        <f>IF(U33=U32,"Réduct. plafonnée","")</f>
      </c>
      <c r="S32" s="113"/>
      <c r="T32" s="112">
        <f t="shared" si="4"/>
        <v>339.77000000000044</v>
      </c>
      <c r="U32" s="112">
        <f>ROUND(U31*1.3,2)</f>
        <v>2649.26</v>
      </c>
      <c r="V32" s="76">
        <f>IF(Y33=Y32,"Réduct. plafonnée","")</f>
      </c>
      <c r="W32" s="113"/>
      <c r="X32" s="112">
        <f t="shared" si="5"/>
        <v>622.02</v>
      </c>
      <c r="Y32" s="112">
        <f>ROUND(Y31*1.3,2)</f>
        <v>3271.28</v>
      </c>
      <c r="Z32" s="76">
        <f>IF(AC33=AC32,"Réduct. plafonnée","")</f>
      </c>
      <c r="AA32" s="113"/>
      <c r="AB32" s="112">
        <f t="shared" si="6"/>
        <v>690.2799999999997</v>
      </c>
      <c r="AC32" s="112">
        <f>ROUND(AC31*1.3,2)</f>
        <v>3961.56</v>
      </c>
      <c r="AD32" s="76">
        <f>IF(AG33=AG32,"Réduct. plafonnée","")</f>
      </c>
      <c r="AE32" s="113"/>
      <c r="AF32" s="112">
        <f t="shared" si="7"/>
        <v>649.5800000000004</v>
      </c>
      <c r="AG32" s="111">
        <f>ROUND(AG31*1.3,2)</f>
        <v>4611.14</v>
      </c>
      <c r="AH32" s="76">
        <f>IF(AK33=AK32,"Réduct. plafonnée","")</f>
      </c>
      <c r="AI32" s="113"/>
      <c r="AJ32" s="112">
        <f t="shared" si="8"/>
        <v>651.0899999999992</v>
      </c>
      <c r="AK32" s="112">
        <f>ROUND(AK31*1.3,2)</f>
        <v>5262.23</v>
      </c>
      <c r="AL32" s="76">
        <f>IF(AO33=AO32,"Réduct. plafonnée","")</f>
      </c>
      <c r="AM32" s="113"/>
      <c r="AN32" s="112">
        <f t="shared" si="9"/>
        <v>649.2300000000005</v>
      </c>
      <c r="AO32" s="112">
        <f>ROUND(AO31*1.3,2)</f>
        <v>5911.46</v>
      </c>
      <c r="AP32" s="76">
        <f>IF(AS33=AS32,"Réduct. plafonnée","")</f>
      </c>
      <c r="AQ32" s="113"/>
      <c r="AR32" s="112">
        <f t="shared" si="10"/>
        <v>649.3199999999997</v>
      </c>
      <c r="AS32" s="112">
        <f>ROUND(AS31*1.3,2)</f>
        <v>6560.78</v>
      </c>
      <c r="AT32" s="76">
        <f>IF(AW33=AW32,"Réduct. plafonnée","")</f>
      </c>
      <c r="AU32" s="113"/>
      <c r="AV32" s="112">
        <f t="shared" si="11"/>
        <v>648.8500000000004</v>
      </c>
      <c r="AW32" s="111">
        <f>ROUND(AW31*1.3,2)</f>
        <v>7209.63</v>
      </c>
    </row>
    <row r="33" spans="1:49" s="1" customFormat="1" ht="15" customHeight="1">
      <c r="A33" s="85" t="s">
        <v>57</v>
      </c>
      <c r="B33" s="76" t="str">
        <f>IF(E33=E32,"   à 130% sans DFS","")</f>
        <v>   à 130% sans DFS</v>
      </c>
      <c r="C33" s="109"/>
      <c r="D33" s="108">
        <f t="shared" si="0"/>
        <v>480.86</v>
      </c>
      <c r="E33" s="110">
        <f>MIN(E30,E32)</f>
        <v>480.86</v>
      </c>
      <c r="F33" s="77">
        <f>IF(I33=I32,"   à 130% sans DFS","")</f>
      </c>
      <c r="G33" s="109"/>
      <c r="H33" s="108">
        <f t="shared" si="1"/>
        <v>496.34000000000003</v>
      </c>
      <c r="I33" s="110">
        <f>MIN(I30,I32)</f>
        <v>977.2</v>
      </c>
      <c r="J33" s="77">
        <f>IF(M33=M32,"   à 130% sans DFS","")</f>
      </c>
      <c r="K33" s="109"/>
      <c r="L33" s="108">
        <f t="shared" si="2"/>
        <v>553.23</v>
      </c>
      <c r="M33" s="105">
        <f>MIN(M30,M32)</f>
        <v>1530.43</v>
      </c>
      <c r="N33" s="77">
        <f>IF(Q33=Q32,"   à 130% sans DFS","")</f>
      </c>
      <c r="O33" s="109"/>
      <c r="P33" s="108">
        <f t="shared" si="3"/>
        <v>553.1400000000001</v>
      </c>
      <c r="Q33" s="105">
        <f>MIN(Q30,Q32)</f>
        <v>2083.57</v>
      </c>
      <c r="R33" s="77">
        <f>IF(U33=U32,"   à 130% sans DFS","")</f>
      </c>
      <c r="S33" s="109"/>
      <c r="T33" s="108">
        <f t="shared" si="4"/>
        <v>551.3599999999997</v>
      </c>
      <c r="U33" s="110">
        <f>MIN(U30,U32)</f>
        <v>2634.93</v>
      </c>
      <c r="V33" s="77">
        <f>IF(Y33=Y32,"   à 130% sans DFS","")</f>
      </c>
      <c r="W33" s="109"/>
      <c r="X33" s="108">
        <f t="shared" si="5"/>
        <v>552.69</v>
      </c>
      <c r="Y33" s="110">
        <f>MIN(Y30,Y32)</f>
        <v>3187.62</v>
      </c>
      <c r="Z33" s="77">
        <f>IF(AC33=AC32,"   à 130% sans DFS","")</f>
      </c>
      <c r="AA33" s="109"/>
      <c r="AB33" s="108">
        <f t="shared" si="6"/>
        <v>553.75</v>
      </c>
      <c r="AC33" s="110">
        <f>MIN(AC30,AC32)</f>
        <v>3741.37</v>
      </c>
      <c r="AD33" s="77">
        <f>IF(AG33=AG32,"   à 130% sans DFS","")</f>
      </c>
      <c r="AE33" s="109"/>
      <c r="AF33" s="108">
        <f t="shared" si="7"/>
        <v>519.1300000000001</v>
      </c>
      <c r="AG33" s="105">
        <f>MIN(AG30,AG32)</f>
        <v>4260.5</v>
      </c>
      <c r="AH33" s="77">
        <f>IF(AK33=AK32,"   à 130% sans DFS","")</f>
      </c>
      <c r="AI33" s="109"/>
      <c r="AJ33" s="108">
        <f t="shared" si="8"/>
        <v>517.6300000000001</v>
      </c>
      <c r="AK33" s="110">
        <f>MIN(AK30,AK32)</f>
        <v>4778.13</v>
      </c>
      <c r="AL33" s="77">
        <f>IF(AO33=AO32,"   à 130% sans DFS","")</f>
      </c>
      <c r="AM33" s="109"/>
      <c r="AN33" s="108">
        <f t="shared" si="9"/>
        <v>518.96</v>
      </c>
      <c r="AO33" s="110">
        <f>MIN(AO30,AO32)</f>
        <v>5297.09</v>
      </c>
      <c r="AP33" s="77">
        <f>IF(AS33=AS32,"   à 130% sans DFS","")</f>
      </c>
      <c r="AQ33" s="109"/>
      <c r="AR33" s="108">
        <f t="shared" si="10"/>
        <v>517.8699999999999</v>
      </c>
      <c r="AS33" s="110">
        <f>MIN(AS30,AS32)</f>
        <v>5814.96</v>
      </c>
      <c r="AT33" s="77">
        <f>IF(AW33=AW32,"   à 130% sans DFS","")</f>
      </c>
      <c r="AU33" s="109"/>
      <c r="AV33" s="108">
        <f t="shared" si="11"/>
        <v>518.6000000000004</v>
      </c>
      <c r="AW33" s="105">
        <f>MIN(AW30,AW32)</f>
        <v>6333.56</v>
      </c>
    </row>
    <row r="34" spans="1:49" s="1" customFormat="1" ht="15" customHeight="1">
      <c r="A34" s="107" t="s">
        <v>44</v>
      </c>
      <c r="B34" s="29"/>
      <c r="C34" s="62">
        <f>ROUND(C30*(Coeff_T-PartAA)/Coeff_T,4)</f>
        <v>0.2458</v>
      </c>
      <c r="D34" s="106">
        <f t="shared" si="0"/>
        <v>391.53</v>
      </c>
      <c r="E34" s="105">
        <f>ROUND(E33*(Coeff_T-PartAA)/Coeff_T,2)</f>
        <v>391.53</v>
      </c>
      <c r="F34" s="61"/>
      <c r="G34" s="59">
        <f>ROUND(G30*(Coeff_T-PartAA)/Coeff_T,4)</f>
        <v>0.2038</v>
      </c>
      <c r="H34" s="106">
        <f t="shared" si="1"/>
        <v>404.13</v>
      </c>
      <c r="I34" s="105">
        <f>ROUND(I33*(Coeff_T-PartAA)/Coeff_T,2)</f>
        <v>795.66</v>
      </c>
      <c r="J34" s="61"/>
      <c r="K34" s="59">
        <f>ROUND(K30*(Coeff_T-PartAA)/Coeff_T,4)</f>
        <v>0.2172</v>
      </c>
      <c r="L34" s="106">
        <f t="shared" si="2"/>
        <v>450.44999999999993</v>
      </c>
      <c r="M34" s="105">
        <f>ROUND(M33*(Coeff_T-PartAA)/Coeff_T,2)</f>
        <v>1246.11</v>
      </c>
      <c r="N34" s="61"/>
      <c r="O34" s="59">
        <f>ROUND(O30*(Coeff_T-PartAA)/Coeff_T,4)</f>
        <v>0.2242</v>
      </c>
      <c r="P34" s="106">
        <f t="shared" si="3"/>
        <v>450.3700000000001</v>
      </c>
      <c r="Q34" s="105">
        <f>ROUND(Q33*(Coeff_T-PartAA)/Coeff_T,2)</f>
        <v>1696.48</v>
      </c>
      <c r="R34" s="61"/>
      <c r="S34" s="59">
        <f>ROUND(S30*(Coeff_T-PartAA)/Coeff_T,4)</f>
        <v>0.2281</v>
      </c>
      <c r="T34" s="106">
        <f t="shared" si="4"/>
        <v>448.92999999999984</v>
      </c>
      <c r="U34" s="105">
        <f>ROUND(U33*(Coeff_T-PartAA)/Coeff_T,2)</f>
        <v>2145.41</v>
      </c>
      <c r="V34" s="61"/>
      <c r="W34" s="59">
        <f>ROUND(W30*(Coeff_T-PartAA)/Coeff_T,4)</f>
        <v>0.231</v>
      </c>
      <c r="X34" s="106">
        <f t="shared" si="5"/>
        <v>450.0100000000002</v>
      </c>
      <c r="Y34" s="105">
        <f>ROUND(Y33*(Coeff_T-PartAA)/Coeff_T,2)</f>
        <v>2595.42</v>
      </c>
      <c r="Z34" s="61"/>
      <c r="AA34" s="59">
        <f>ROUND(AA30*(Coeff_T-PartAA)/Coeff_T,4)</f>
        <v>0.2331</v>
      </c>
      <c r="AB34" s="106">
        <f t="shared" si="6"/>
        <v>450.8800000000001</v>
      </c>
      <c r="AC34" s="105">
        <f>ROUND(AC33*(Coeff_T-PartAA)/Coeff_T,2)</f>
        <v>3046.3</v>
      </c>
      <c r="AD34" s="61"/>
      <c r="AE34" s="59">
        <f>ROUND(AE30*(Coeff_T-PartAA)/Coeff_T,4)</f>
        <v>0.2364</v>
      </c>
      <c r="AF34" s="106">
        <f t="shared" si="7"/>
        <v>422.67999999999984</v>
      </c>
      <c r="AG34" s="105">
        <f>ROUND(AG33*(Coeff_T-PartAA)/Coeff_T,2)</f>
        <v>3468.98</v>
      </c>
      <c r="AH34" s="61"/>
      <c r="AI34" s="59">
        <f>ROUND(AI30*(Coeff_T-PartAA)/Coeff_T,4)</f>
        <v>0.2391</v>
      </c>
      <c r="AJ34" s="106">
        <f t="shared" si="8"/>
        <v>421.4699999999998</v>
      </c>
      <c r="AK34" s="105">
        <f>ROUND(AK33*(Coeff_T-PartAA)/Coeff_T,2)</f>
        <v>3890.45</v>
      </c>
      <c r="AL34" s="61"/>
      <c r="AM34" s="59">
        <f>ROUND(AM30*(Coeff_T-PartAA)/Coeff_T,4)</f>
        <v>0.2413</v>
      </c>
      <c r="AN34" s="106">
        <f t="shared" si="9"/>
        <v>422.53999999999996</v>
      </c>
      <c r="AO34" s="105">
        <f>ROUND(AO33*(Coeff_T-PartAA)/Coeff_T,2)</f>
        <v>4312.99</v>
      </c>
      <c r="AP34" s="61"/>
      <c r="AQ34" s="59">
        <f>ROUND(AQ30*(Coeff_T-PartAA)/Coeff_T,4)</f>
        <v>0.243</v>
      </c>
      <c r="AR34" s="106">
        <f t="shared" si="10"/>
        <v>421.65999999999985</v>
      </c>
      <c r="AS34" s="105">
        <f>ROUND(AS33*(Coeff_T-PartAA)/Coeff_T,2)</f>
        <v>4734.65</v>
      </c>
      <c r="AT34" s="61"/>
      <c r="AU34" s="59">
        <f>ROUND(AU30*(Coeff_T-PartAA)/Coeff_T,4)</f>
        <v>0.2446</v>
      </c>
      <c r="AV34" s="106">
        <f t="shared" si="11"/>
        <v>422.2600000000002</v>
      </c>
      <c r="AW34" s="105">
        <f>ROUND(AW33*(Coeff_T-PartAA)/Coeff_T,2)</f>
        <v>5156.91</v>
      </c>
    </row>
    <row r="35" spans="1:49" s="1" customFormat="1" ht="15" customHeight="1" thickBot="1">
      <c r="A35" s="104" t="s">
        <v>45</v>
      </c>
      <c r="B35" s="88"/>
      <c r="C35" s="89">
        <f>C30-C34</f>
        <v>0.05610000000000001</v>
      </c>
      <c r="D35" s="90">
        <f t="shared" si="0"/>
        <v>89.33000000000004</v>
      </c>
      <c r="E35" s="103">
        <f>E33-E34</f>
        <v>89.33000000000004</v>
      </c>
      <c r="F35" s="92"/>
      <c r="G35" s="93">
        <f>G30-G34</f>
        <v>0.046500000000000014</v>
      </c>
      <c r="H35" s="90">
        <f t="shared" si="1"/>
        <v>92.21000000000004</v>
      </c>
      <c r="I35" s="103">
        <f>I33-I34</f>
        <v>181.54000000000008</v>
      </c>
      <c r="J35" s="92"/>
      <c r="K35" s="93">
        <f>K30-K34</f>
        <v>0.04959999999999998</v>
      </c>
      <c r="L35" s="90">
        <f t="shared" si="2"/>
        <v>102.78000000000009</v>
      </c>
      <c r="M35" s="103">
        <f>M33-M34</f>
        <v>284.32000000000016</v>
      </c>
      <c r="N35" s="92"/>
      <c r="O35" s="93">
        <f>O30-O34</f>
        <v>0.05109999999999998</v>
      </c>
      <c r="P35" s="90">
        <f t="shared" si="3"/>
        <v>102.76999999999998</v>
      </c>
      <c r="Q35" s="103">
        <f>Q33-Q34</f>
        <v>387.09000000000015</v>
      </c>
      <c r="R35" s="92"/>
      <c r="S35" s="93">
        <f>S30-S34</f>
        <v>0.05210000000000001</v>
      </c>
      <c r="T35" s="90">
        <f t="shared" si="4"/>
        <v>102.42999999999984</v>
      </c>
      <c r="U35" s="103">
        <f>U33-U34</f>
        <v>489.52</v>
      </c>
      <c r="V35" s="92"/>
      <c r="W35" s="93">
        <f>W30-W34</f>
        <v>0.0527</v>
      </c>
      <c r="X35" s="90">
        <f t="shared" si="5"/>
        <v>102.67999999999984</v>
      </c>
      <c r="Y35" s="103">
        <f>Y33-Y34</f>
        <v>592.1999999999998</v>
      </c>
      <c r="Z35" s="92"/>
      <c r="AA35" s="93">
        <f>AA30-AA34</f>
        <v>0.0532</v>
      </c>
      <c r="AB35" s="90">
        <f t="shared" si="6"/>
        <v>102.86999999999989</v>
      </c>
      <c r="AC35" s="103">
        <f>AC33-AC34</f>
        <v>695.0699999999997</v>
      </c>
      <c r="AD35" s="92"/>
      <c r="AE35" s="93">
        <f>AE30-AE34</f>
        <v>0.05399999999999999</v>
      </c>
      <c r="AF35" s="90">
        <f t="shared" si="7"/>
        <v>96.45000000000027</v>
      </c>
      <c r="AG35" s="103">
        <f>AG33-AG34</f>
        <v>791.52</v>
      </c>
      <c r="AH35" s="92"/>
      <c r="AI35" s="93">
        <f>AI30-AI34</f>
        <v>0.05450000000000002</v>
      </c>
      <c r="AJ35" s="90">
        <f t="shared" si="8"/>
        <v>96.16000000000031</v>
      </c>
      <c r="AK35" s="103">
        <f>AK33-AK34</f>
        <v>887.6800000000003</v>
      </c>
      <c r="AL35" s="92"/>
      <c r="AM35" s="93">
        <f>AM30-AM34</f>
        <v>0.05500000000000002</v>
      </c>
      <c r="AN35" s="90">
        <f t="shared" si="9"/>
        <v>96.42000000000007</v>
      </c>
      <c r="AO35" s="103">
        <f>AO33-AO34</f>
        <v>984.1000000000004</v>
      </c>
      <c r="AP35" s="92"/>
      <c r="AQ35" s="93">
        <f>AQ30-AQ34</f>
        <v>0.055499999999999994</v>
      </c>
      <c r="AR35" s="90">
        <f t="shared" si="10"/>
        <v>96.21000000000004</v>
      </c>
      <c r="AS35" s="103">
        <f>AS33-AS34</f>
        <v>1080.3100000000004</v>
      </c>
      <c r="AT35" s="92"/>
      <c r="AU35" s="93">
        <f>AU30-AU34</f>
        <v>0.05579999999999999</v>
      </c>
      <c r="AV35" s="90">
        <f t="shared" si="11"/>
        <v>96.34000000000015</v>
      </c>
      <c r="AW35" s="103">
        <f>AW33-AW34</f>
        <v>1176.6500000000005</v>
      </c>
    </row>
    <row r="36" spans="1:49" ht="12.75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8"/>
      <c r="AO36" s="18"/>
      <c r="AP36" s="18"/>
      <c r="AQ36" s="18"/>
      <c r="AR36" s="18"/>
      <c r="AS36" s="18"/>
      <c r="AT36" s="18"/>
      <c r="AU36" s="18"/>
      <c r="AV36" s="18"/>
      <c r="AW36" s="18"/>
    </row>
    <row r="37" spans="1:2" ht="12.75">
      <c r="A37" s="102" t="s">
        <v>50</v>
      </c>
      <c r="B37" s="101" t="s">
        <v>71</v>
      </c>
    </row>
    <row r="38" spans="1:2" ht="12.75">
      <c r="A38" s="101"/>
      <c r="B38" s="101" t="s">
        <v>72</v>
      </c>
    </row>
    <row r="39" spans="1:2" ht="12.75">
      <c r="A39" s="101"/>
      <c r="B39" s="101" t="s">
        <v>70</v>
      </c>
    </row>
    <row r="40" spans="1:2" ht="12.75">
      <c r="A40" s="100" t="s">
        <v>53</v>
      </c>
      <c r="B40" s="99" t="s">
        <v>54</v>
      </c>
    </row>
    <row r="41" ht="12.75">
      <c r="B41"/>
    </row>
    <row r="42" spans="1:2" ht="12.75">
      <c r="A42" s="98" t="s">
        <v>55</v>
      </c>
      <c r="B42" s="97" t="s">
        <v>49</v>
      </c>
    </row>
    <row r="44" spans="1:2" ht="12.75">
      <c r="A44" s="143" t="s">
        <v>67</v>
      </c>
      <c r="B44" s="144" t="s">
        <v>75</v>
      </c>
    </row>
    <row r="45" ht="12.75">
      <c r="B45" s="144" t="s">
        <v>68</v>
      </c>
    </row>
    <row r="46" ht="12.75">
      <c r="B46" s="144" t="s">
        <v>69</v>
      </c>
    </row>
  </sheetData>
  <sheetProtection sheet="1" selectLockedCells="1"/>
  <mergeCells count="19">
    <mergeCell ref="A1:AA1"/>
    <mergeCell ref="K2:N2"/>
    <mergeCell ref="Q2:R2"/>
    <mergeCell ref="K3:N3"/>
    <mergeCell ref="Q3:R3"/>
    <mergeCell ref="K4:N4"/>
    <mergeCell ref="R4:W4"/>
    <mergeCell ref="B5:E5"/>
    <mergeCell ref="F5:I5"/>
    <mergeCell ref="J5:M5"/>
    <mergeCell ref="N5:Q5"/>
    <mergeCell ref="R5:U5"/>
    <mergeCell ref="V5:Y5"/>
    <mergeCell ref="Z5:AC5"/>
    <mergeCell ref="AD5:AG5"/>
    <mergeCell ref="AH5:AK5"/>
    <mergeCell ref="AL5:AO5"/>
    <mergeCell ref="AP5:AS5"/>
    <mergeCell ref="AT5:AW5"/>
  </mergeCells>
  <conditionalFormatting sqref="A1:H1 K2 K4 H2:H4 J1:AA1 O4:R4 A2:F4 X4:AA4 S2:Z2 S3:AA3 O2:Q3">
    <cfRule type="expression" priority="3" dxfId="0" stopIfTrue="1">
      <formula>CELL("protege",A1)=0</formula>
    </cfRule>
  </conditionalFormatting>
  <conditionalFormatting sqref="K3">
    <cfRule type="expression" priority="2" dxfId="0" stopIfTrue="1">
      <formula>CELL("protege",K3)=0</formula>
    </cfRule>
  </conditionalFormatting>
  <conditionalFormatting sqref="I1:I4">
    <cfRule type="expression" priority="1" dxfId="0" stopIfTrue="1">
      <formula>CELL("protege",I1)=0</formula>
    </cfRule>
  </conditionalFormatting>
  <printOptions horizontalCentered="1"/>
  <pageMargins left="0.3937007874015748" right="0.1968503937007874" top="0.984251968503937" bottom="0.7874015748031497" header="0.3937007874015748" footer="0.5118110236220472"/>
  <pageSetup fitToHeight="0" fitToWidth="3" horizontalDpi="300" verticalDpi="300" orientation="landscape" paperSize="9" scale="85" r:id="rId3"/>
  <headerFooter alignWithMargins="0">
    <oddHeader>&amp;R&amp;"Arial,Gras"&amp;12&amp;A</oddHeader>
  </headerFooter>
  <colBreaks count="1" manualBreakCount="1">
    <brk id="17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46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39.421875" style="0" customWidth="1"/>
    <col min="2" max="2" width="8.28125" style="5" customWidth="1"/>
    <col min="3" max="3" width="6.7109375" style="5" customWidth="1"/>
    <col min="4" max="6" width="8.28125" style="5" customWidth="1"/>
    <col min="7" max="7" width="6.7109375" style="5" customWidth="1"/>
    <col min="8" max="10" width="8.28125" style="5" customWidth="1"/>
    <col min="11" max="11" width="6.7109375" style="5" customWidth="1"/>
    <col min="12" max="14" width="8.28125" style="5" customWidth="1"/>
    <col min="15" max="15" width="6.7109375" style="5" customWidth="1"/>
    <col min="16" max="18" width="8.28125" style="5" customWidth="1"/>
    <col min="19" max="19" width="6.7109375" style="5" customWidth="1"/>
    <col min="20" max="22" width="8.28125" style="5" customWidth="1"/>
    <col min="23" max="23" width="6.7109375" style="5" customWidth="1"/>
    <col min="24" max="26" width="8.28125" style="5" customWidth="1"/>
    <col min="27" max="27" width="6.7109375" style="5" customWidth="1"/>
    <col min="28" max="30" width="8.28125" style="5" customWidth="1"/>
    <col min="31" max="31" width="6.7109375" style="5" customWidth="1"/>
    <col min="32" max="34" width="8.28125" style="5" customWidth="1"/>
    <col min="35" max="35" width="6.7109375" style="5" customWidth="1"/>
    <col min="36" max="38" width="8.28125" style="5" customWidth="1"/>
    <col min="39" max="39" width="6.7109375" style="5" customWidth="1"/>
    <col min="40" max="42" width="8.28125" style="0" customWidth="1"/>
    <col min="43" max="43" width="6.7109375" style="0" customWidth="1"/>
    <col min="44" max="46" width="8.28125" style="0" customWidth="1"/>
    <col min="47" max="47" width="6.7109375" style="0" customWidth="1"/>
    <col min="48" max="49" width="8.28125" style="0" customWidth="1"/>
  </cols>
  <sheetData>
    <row r="1" spans="1:27" s="132" customFormat="1" ht="30" customHeight="1">
      <c r="A1" s="158" t="s">
        <v>76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</row>
    <row r="2" spans="1:26" s="132" customFormat="1" ht="18" customHeight="1">
      <c r="A2" s="142"/>
      <c r="B2" s="140" t="s">
        <v>40</v>
      </c>
      <c r="C2" s="140" t="s">
        <v>30</v>
      </c>
      <c r="D2" s="140" t="s">
        <v>31</v>
      </c>
      <c r="E2" s="140" t="s">
        <v>32</v>
      </c>
      <c r="F2" s="140"/>
      <c r="H2" s="140" t="s">
        <v>33</v>
      </c>
      <c r="I2" s="140"/>
      <c r="K2" s="160" t="s">
        <v>34</v>
      </c>
      <c r="L2" s="160"/>
      <c r="M2" s="160"/>
      <c r="N2" s="160"/>
      <c r="O2" s="136">
        <v>0.3231</v>
      </c>
      <c r="P2" s="134"/>
      <c r="Q2" s="161" t="s">
        <v>61</v>
      </c>
      <c r="R2" s="161"/>
      <c r="S2" s="137">
        <v>1</v>
      </c>
      <c r="T2" s="134"/>
      <c r="U2" s="134"/>
      <c r="V2" s="134"/>
      <c r="W2" s="134"/>
      <c r="X2" s="134"/>
      <c r="Y2" s="141" t="s">
        <v>77</v>
      </c>
      <c r="Z2" s="140"/>
    </row>
    <row r="3" spans="1:27" s="132" customFormat="1" ht="18" customHeight="1">
      <c r="A3" s="139" t="s">
        <v>35</v>
      </c>
      <c r="B3" s="136">
        <v>4.72</v>
      </c>
      <c r="C3" s="136">
        <v>1.29</v>
      </c>
      <c r="D3" s="136">
        <f>B3+C3</f>
        <v>6.01</v>
      </c>
      <c r="E3" s="136">
        <f>ROUND(D3/100,4)</f>
        <v>0.0601</v>
      </c>
      <c r="F3" s="136"/>
      <c r="H3" s="134"/>
      <c r="I3" s="136"/>
      <c r="K3" s="162" t="s">
        <v>36</v>
      </c>
      <c r="L3" s="162"/>
      <c r="M3" s="162"/>
      <c r="N3" s="162"/>
      <c r="O3" s="135">
        <f>O2-E3+MIN(E4,E3)+(H4-0.5)/100</f>
        <v>0.3231</v>
      </c>
      <c r="P3" s="134"/>
      <c r="Q3" s="161" t="s">
        <v>37</v>
      </c>
      <c r="R3" s="161"/>
      <c r="S3" s="137">
        <v>1</v>
      </c>
      <c r="T3" s="134"/>
      <c r="U3" s="134"/>
      <c r="V3" s="134"/>
      <c r="W3" s="134"/>
      <c r="X3" s="134"/>
      <c r="Y3" s="134"/>
      <c r="Z3" s="134"/>
      <c r="AA3" s="134"/>
    </row>
    <row r="4" spans="1:27" s="132" customFormat="1" ht="18" customHeight="1" thickBot="1">
      <c r="A4" s="138" t="s">
        <v>38</v>
      </c>
      <c r="B4" s="137">
        <v>4.72</v>
      </c>
      <c r="C4" s="136">
        <v>1.29</v>
      </c>
      <c r="D4" s="136">
        <f>B4+C4</f>
        <v>6.01</v>
      </c>
      <c r="E4" s="136">
        <f>ROUND(D4/100,4)</f>
        <v>0.0601</v>
      </c>
      <c r="F4" s="136"/>
      <c r="H4" s="137">
        <v>0.5</v>
      </c>
      <c r="I4" s="136"/>
      <c r="K4" s="163" t="s">
        <v>39</v>
      </c>
      <c r="L4" s="163"/>
      <c r="M4" s="163"/>
      <c r="N4" s="163"/>
      <c r="O4" s="135">
        <f>MIN(E4,E3)</f>
        <v>0.0601</v>
      </c>
      <c r="P4" s="133"/>
      <c r="Q4" s="133"/>
      <c r="R4" s="164"/>
      <c r="S4" s="164"/>
      <c r="T4" s="164"/>
      <c r="U4" s="164"/>
      <c r="V4" s="164"/>
      <c r="W4" s="164"/>
      <c r="X4" s="134"/>
      <c r="Y4" s="133"/>
      <c r="Z4" s="133"/>
      <c r="AA4" s="133"/>
    </row>
    <row r="5" spans="1:49" ht="12.75">
      <c r="A5" s="78"/>
      <c r="B5" s="149" t="s">
        <v>12</v>
      </c>
      <c r="C5" s="150"/>
      <c r="D5" s="150"/>
      <c r="E5" s="151"/>
      <c r="F5" s="146" t="s">
        <v>13</v>
      </c>
      <c r="G5" s="147"/>
      <c r="H5" s="147"/>
      <c r="I5" s="148"/>
      <c r="J5" s="146" t="s">
        <v>15</v>
      </c>
      <c r="K5" s="147"/>
      <c r="L5" s="147"/>
      <c r="M5" s="148"/>
      <c r="N5" s="146" t="s">
        <v>16</v>
      </c>
      <c r="O5" s="147"/>
      <c r="P5" s="147"/>
      <c r="Q5" s="148"/>
      <c r="R5" s="146" t="s">
        <v>17</v>
      </c>
      <c r="S5" s="147"/>
      <c r="T5" s="147"/>
      <c r="U5" s="148"/>
      <c r="V5" s="146" t="s">
        <v>18</v>
      </c>
      <c r="W5" s="147"/>
      <c r="X5" s="147"/>
      <c r="Y5" s="148"/>
      <c r="Z5" s="146" t="s">
        <v>19</v>
      </c>
      <c r="AA5" s="147"/>
      <c r="AB5" s="147"/>
      <c r="AC5" s="148"/>
      <c r="AD5" s="146" t="s">
        <v>20</v>
      </c>
      <c r="AE5" s="147"/>
      <c r="AF5" s="147"/>
      <c r="AG5" s="148"/>
      <c r="AH5" s="146" t="s">
        <v>21</v>
      </c>
      <c r="AI5" s="147"/>
      <c r="AJ5" s="147"/>
      <c r="AK5" s="148"/>
      <c r="AL5" s="146" t="s">
        <v>22</v>
      </c>
      <c r="AM5" s="147"/>
      <c r="AN5" s="147"/>
      <c r="AO5" s="148"/>
      <c r="AP5" s="146" t="s">
        <v>23</v>
      </c>
      <c r="AQ5" s="147"/>
      <c r="AR5" s="147"/>
      <c r="AS5" s="148"/>
      <c r="AT5" s="146" t="s">
        <v>24</v>
      </c>
      <c r="AU5" s="147"/>
      <c r="AV5" s="147"/>
      <c r="AW5" s="148"/>
    </row>
    <row r="6" spans="1:49" s="1" customFormat="1" ht="21.75" customHeight="1">
      <c r="A6" s="79" t="s">
        <v>0</v>
      </c>
      <c r="B6" s="2" t="s">
        <v>8</v>
      </c>
      <c r="C6" s="131" t="s">
        <v>9</v>
      </c>
      <c r="D6" s="131" t="s">
        <v>10</v>
      </c>
      <c r="E6" s="131" t="s">
        <v>43</v>
      </c>
      <c r="F6" s="2" t="s">
        <v>8</v>
      </c>
      <c r="G6" s="131" t="s">
        <v>9</v>
      </c>
      <c r="H6" s="131" t="s">
        <v>10</v>
      </c>
      <c r="I6" s="131" t="s">
        <v>43</v>
      </c>
      <c r="J6" s="2" t="s">
        <v>8</v>
      </c>
      <c r="K6" s="131" t="s">
        <v>9</v>
      </c>
      <c r="L6" s="131" t="s">
        <v>10</v>
      </c>
      <c r="M6" s="131" t="s">
        <v>43</v>
      </c>
      <c r="N6" s="2" t="s">
        <v>8</v>
      </c>
      <c r="O6" s="131" t="s">
        <v>9</v>
      </c>
      <c r="P6" s="131" t="s">
        <v>10</v>
      </c>
      <c r="Q6" s="4" t="s">
        <v>43</v>
      </c>
      <c r="R6" s="2" t="s">
        <v>8</v>
      </c>
      <c r="S6" s="131" t="s">
        <v>9</v>
      </c>
      <c r="T6" s="131" t="s">
        <v>10</v>
      </c>
      <c r="U6" s="131" t="s">
        <v>43</v>
      </c>
      <c r="V6" s="2" t="s">
        <v>8</v>
      </c>
      <c r="W6" s="131" t="s">
        <v>9</v>
      </c>
      <c r="X6" s="131" t="s">
        <v>10</v>
      </c>
      <c r="Y6" s="131" t="s">
        <v>43</v>
      </c>
      <c r="Z6" s="2" t="s">
        <v>8</v>
      </c>
      <c r="AA6" s="131" t="s">
        <v>9</v>
      </c>
      <c r="AB6" s="131" t="s">
        <v>10</v>
      </c>
      <c r="AC6" s="131" t="s">
        <v>43</v>
      </c>
      <c r="AD6" s="2" t="s">
        <v>8</v>
      </c>
      <c r="AE6" s="131" t="s">
        <v>9</v>
      </c>
      <c r="AF6" s="131" t="s">
        <v>10</v>
      </c>
      <c r="AG6" s="4" t="s">
        <v>43</v>
      </c>
      <c r="AH6" s="2" t="s">
        <v>8</v>
      </c>
      <c r="AI6" s="131" t="s">
        <v>9</v>
      </c>
      <c r="AJ6" s="131" t="s">
        <v>10</v>
      </c>
      <c r="AK6" s="131" t="s">
        <v>43</v>
      </c>
      <c r="AL6" s="2" t="s">
        <v>8</v>
      </c>
      <c r="AM6" s="131" t="s">
        <v>9</v>
      </c>
      <c r="AN6" s="131" t="s">
        <v>10</v>
      </c>
      <c r="AO6" s="131" t="s">
        <v>43</v>
      </c>
      <c r="AP6" s="2" t="s">
        <v>8</v>
      </c>
      <c r="AQ6" s="131" t="s">
        <v>9</v>
      </c>
      <c r="AR6" s="131" t="s">
        <v>10</v>
      </c>
      <c r="AS6" s="131" t="s">
        <v>43</v>
      </c>
      <c r="AT6" s="2" t="s">
        <v>8</v>
      </c>
      <c r="AU6" s="131" t="s">
        <v>9</v>
      </c>
      <c r="AV6" s="131" t="s">
        <v>10</v>
      </c>
      <c r="AW6" s="4" t="s">
        <v>43</v>
      </c>
    </row>
    <row r="7" spans="1:49" s="1" customFormat="1" ht="15" customHeight="1">
      <c r="A7" s="80" t="s">
        <v>7</v>
      </c>
      <c r="B7" s="20"/>
      <c r="C7" s="130"/>
      <c r="D7" s="130"/>
      <c r="E7" s="130"/>
      <c r="F7" s="20"/>
      <c r="G7" s="130"/>
      <c r="H7" s="130"/>
      <c r="I7" s="130"/>
      <c r="J7" s="20"/>
      <c r="K7" s="130"/>
      <c r="L7" s="130"/>
      <c r="M7" s="22"/>
      <c r="N7" s="20"/>
      <c r="O7" s="130"/>
      <c r="P7" s="130"/>
      <c r="Q7" s="22"/>
      <c r="R7" s="20"/>
      <c r="S7" s="130"/>
      <c r="T7" s="130"/>
      <c r="U7" s="130"/>
      <c r="V7" s="20"/>
      <c r="W7" s="130"/>
      <c r="X7" s="130"/>
      <c r="Y7" s="130"/>
      <c r="Z7" s="20"/>
      <c r="AA7" s="130"/>
      <c r="AB7" s="130"/>
      <c r="AC7" s="130"/>
      <c r="AD7" s="20"/>
      <c r="AE7" s="130"/>
      <c r="AF7" s="130"/>
      <c r="AG7" s="22"/>
      <c r="AH7" s="20"/>
      <c r="AI7" s="130"/>
      <c r="AJ7" s="130"/>
      <c r="AK7" s="130"/>
      <c r="AL7" s="20"/>
      <c r="AM7" s="130"/>
      <c r="AN7" s="130"/>
      <c r="AO7" s="130"/>
      <c r="AP7" s="20"/>
      <c r="AQ7" s="130"/>
      <c r="AR7" s="130"/>
      <c r="AS7" s="130"/>
      <c r="AT7" s="20"/>
      <c r="AU7" s="130"/>
      <c r="AV7" s="130"/>
      <c r="AW7" s="22"/>
    </row>
    <row r="8" spans="1:49" s="1" customFormat="1" ht="15" customHeight="1">
      <c r="A8" s="96" t="s">
        <v>1</v>
      </c>
      <c r="B8" s="23">
        <v>151.67</v>
      </c>
      <c r="C8" s="126">
        <v>12.25</v>
      </c>
      <c r="D8" s="110">
        <f>ROUND(B8*C8,2)</f>
        <v>1857.96</v>
      </c>
      <c r="E8" s="125"/>
      <c r="F8" s="23">
        <v>151.67</v>
      </c>
      <c r="G8" s="126">
        <f>C8</f>
        <v>12.25</v>
      </c>
      <c r="H8" s="110">
        <f>ROUND(F8*G8,2)</f>
        <v>1857.96</v>
      </c>
      <c r="I8" s="125"/>
      <c r="J8" s="23">
        <v>151.67</v>
      </c>
      <c r="K8" s="126">
        <f>G8</f>
        <v>12.25</v>
      </c>
      <c r="L8" s="110">
        <f>ROUND(J8*K8,2)</f>
        <v>1857.96</v>
      </c>
      <c r="M8" s="27"/>
      <c r="N8" s="23">
        <v>151.67</v>
      </c>
      <c r="O8" s="126">
        <f>K8</f>
        <v>12.25</v>
      </c>
      <c r="P8" s="110">
        <f>ROUND(N8*O8,2)</f>
        <v>1857.96</v>
      </c>
      <c r="Q8" s="27"/>
      <c r="R8" s="23">
        <v>151.67</v>
      </c>
      <c r="S8" s="126">
        <f>O8</f>
        <v>12.25</v>
      </c>
      <c r="T8" s="110">
        <f>ROUND(R8*S8,2)</f>
        <v>1857.96</v>
      </c>
      <c r="U8" s="125"/>
      <c r="V8" s="23">
        <v>151.67</v>
      </c>
      <c r="W8" s="126">
        <f>S8</f>
        <v>12.25</v>
      </c>
      <c r="X8" s="110">
        <f>ROUND(V8*W8,2)</f>
        <v>1857.96</v>
      </c>
      <c r="Y8" s="125"/>
      <c r="Z8" s="23">
        <v>151.67</v>
      </c>
      <c r="AA8" s="126">
        <f>W8</f>
        <v>12.25</v>
      </c>
      <c r="AB8" s="110">
        <f>ROUND(Z8*AA8,2)</f>
        <v>1857.96</v>
      </c>
      <c r="AC8" s="125"/>
      <c r="AD8" s="23">
        <v>151.67</v>
      </c>
      <c r="AE8" s="126">
        <f>AA8</f>
        <v>12.25</v>
      </c>
      <c r="AF8" s="110">
        <f>ROUND(AD8*AE8,2)</f>
        <v>1857.96</v>
      </c>
      <c r="AG8" s="27"/>
      <c r="AH8" s="23">
        <v>151.67</v>
      </c>
      <c r="AI8" s="126">
        <f>AE8</f>
        <v>12.25</v>
      </c>
      <c r="AJ8" s="110">
        <f>ROUND(AH8*AI8,2)</f>
        <v>1857.96</v>
      </c>
      <c r="AK8" s="125"/>
      <c r="AL8" s="23">
        <v>151.67</v>
      </c>
      <c r="AM8" s="126">
        <f>AI8</f>
        <v>12.25</v>
      </c>
      <c r="AN8" s="110">
        <f>ROUND(AL8*AM8,2)</f>
        <v>1857.96</v>
      </c>
      <c r="AO8" s="125"/>
      <c r="AP8" s="23">
        <v>151.67</v>
      </c>
      <c r="AQ8" s="126">
        <f>AM8</f>
        <v>12.25</v>
      </c>
      <c r="AR8" s="110">
        <f>ROUND(AP8*AQ8,2)</f>
        <v>1857.96</v>
      </c>
      <c r="AS8" s="125"/>
      <c r="AT8" s="23">
        <v>151.67</v>
      </c>
      <c r="AU8" s="126">
        <f>AQ8</f>
        <v>12.25</v>
      </c>
      <c r="AV8" s="110">
        <f>ROUND(AT8*AU8,2)</f>
        <v>1857.96</v>
      </c>
      <c r="AW8" s="27"/>
    </row>
    <row r="9" spans="1:49" s="1" customFormat="1" ht="15" customHeight="1">
      <c r="A9" s="96" t="s">
        <v>56</v>
      </c>
      <c r="B9" s="23"/>
      <c r="C9" s="114">
        <f>C8</f>
        <v>12.25</v>
      </c>
      <c r="D9" s="110">
        <f>ROUND(B9*C9,2)</f>
        <v>0</v>
      </c>
      <c r="E9" s="125"/>
      <c r="F9" s="23"/>
      <c r="G9" s="114">
        <f>G8</f>
        <v>12.25</v>
      </c>
      <c r="H9" s="110">
        <f>ROUND(F9*G9,2)</f>
        <v>0</v>
      </c>
      <c r="I9" s="125"/>
      <c r="J9" s="23"/>
      <c r="K9" s="114">
        <f>K8</f>
        <v>12.25</v>
      </c>
      <c r="L9" s="110">
        <f>ROUND(J9*K9,2)</f>
        <v>0</v>
      </c>
      <c r="M9" s="27"/>
      <c r="N9" s="23"/>
      <c r="O9" s="114">
        <f>O8</f>
        <v>12.25</v>
      </c>
      <c r="P9" s="110">
        <f>ROUND(N9*O9,2)</f>
        <v>0</v>
      </c>
      <c r="Q9" s="27"/>
      <c r="R9" s="23"/>
      <c r="S9" s="114">
        <f>S8</f>
        <v>12.25</v>
      </c>
      <c r="T9" s="110">
        <f>ROUND(R9*S9,2)</f>
        <v>0</v>
      </c>
      <c r="U9" s="125"/>
      <c r="V9" s="23"/>
      <c r="W9" s="114">
        <f>W8</f>
        <v>12.25</v>
      </c>
      <c r="X9" s="110">
        <f>ROUND(V9*W9,2)</f>
        <v>0</v>
      </c>
      <c r="Y9" s="125"/>
      <c r="Z9" s="23"/>
      <c r="AA9" s="114">
        <f>AA8</f>
        <v>12.25</v>
      </c>
      <c r="AB9" s="110">
        <f>ROUND(Z9*AA9,2)</f>
        <v>0</v>
      </c>
      <c r="AC9" s="125"/>
      <c r="AD9" s="23"/>
      <c r="AE9" s="114">
        <f>AE8</f>
        <v>12.25</v>
      </c>
      <c r="AF9" s="110">
        <f>ROUND(AD9*AE9,2)</f>
        <v>0</v>
      </c>
      <c r="AG9" s="27"/>
      <c r="AH9" s="23"/>
      <c r="AI9" s="114">
        <f>AI8</f>
        <v>12.25</v>
      </c>
      <c r="AJ9" s="110">
        <f>ROUND(AH9*AI9,2)</f>
        <v>0</v>
      </c>
      <c r="AK9" s="125"/>
      <c r="AL9" s="23"/>
      <c r="AM9" s="114">
        <f>AM8</f>
        <v>12.25</v>
      </c>
      <c r="AN9" s="110">
        <f>ROUND(AL9*AM9,2)</f>
        <v>0</v>
      </c>
      <c r="AO9" s="125"/>
      <c r="AP9" s="23"/>
      <c r="AQ9" s="114">
        <f>AQ8</f>
        <v>12.25</v>
      </c>
      <c r="AR9" s="110">
        <f>ROUND(AP9*AQ9,2)</f>
        <v>0</v>
      </c>
      <c r="AS9" s="125"/>
      <c r="AT9" s="23"/>
      <c r="AU9" s="114">
        <f>AU8</f>
        <v>12.25</v>
      </c>
      <c r="AV9" s="110">
        <f>ROUND(AT9*AU9,2)</f>
        <v>0</v>
      </c>
      <c r="AW9" s="27"/>
    </row>
    <row r="10" spans="1:49" s="1" customFormat="1" ht="15" customHeight="1">
      <c r="A10" s="96" t="s">
        <v>2</v>
      </c>
      <c r="B10" s="23">
        <v>17.33</v>
      </c>
      <c r="C10" s="114">
        <f>ROUND(C8*1.25,4)</f>
        <v>15.3125</v>
      </c>
      <c r="D10" s="110">
        <f>ROUND(B10*C10,2)</f>
        <v>265.37</v>
      </c>
      <c r="E10" s="125"/>
      <c r="F10" s="23">
        <v>17.33</v>
      </c>
      <c r="G10" s="114">
        <f>ROUND(G8*1.25,4)</f>
        <v>15.3125</v>
      </c>
      <c r="H10" s="110">
        <f>ROUND(F10*G10,2)</f>
        <v>265.37</v>
      </c>
      <c r="I10" s="125"/>
      <c r="J10" s="23">
        <v>17.33</v>
      </c>
      <c r="K10" s="114">
        <f>ROUND(K8*1.25,4)</f>
        <v>15.3125</v>
      </c>
      <c r="L10" s="110">
        <f>ROUND(J10*K10,2)</f>
        <v>265.37</v>
      </c>
      <c r="M10" s="27"/>
      <c r="N10" s="23">
        <v>17.33</v>
      </c>
      <c r="O10" s="114">
        <f>ROUND(O8*1.25,4)</f>
        <v>15.3125</v>
      </c>
      <c r="P10" s="110">
        <f>ROUND(N10*O10,2)</f>
        <v>265.37</v>
      </c>
      <c r="Q10" s="27"/>
      <c r="R10" s="23">
        <v>17.33</v>
      </c>
      <c r="S10" s="114">
        <f>ROUND(S8*1.25,4)</f>
        <v>15.3125</v>
      </c>
      <c r="T10" s="110">
        <f>ROUND(R10*S10,2)</f>
        <v>265.37</v>
      </c>
      <c r="U10" s="125"/>
      <c r="V10" s="23">
        <v>17.33</v>
      </c>
      <c r="W10" s="114">
        <f>ROUND(W8*1.25,4)</f>
        <v>15.3125</v>
      </c>
      <c r="X10" s="110">
        <f>ROUND(V10*W10,2)</f>
        <v>265.37</v>
      </c>
      <c r="Y10" s="125"/>
      <c r="Z10" s="23">
        <v>17.33</v>
      </c>
      <c r="AA10" s="114">
        <f>ROUND(AA8*1.25,4)</f>
        <v>15.3125</v>
      </c>
      <c r="AB10" s="110">
        <f>ROUND(Z10*AA10,2)</f>
        <v>265.37</v>
      </c>
      <c r="AC10" s="125"/>
      <c r="AD10" s="23"/>
      <c r="AE10" s="114">
        <f>ROUND(AE8*1.25,4)</f>
        <v>15.3125</v>
      </c>
      <c r="AF10" s="110">
        <f>ROUND(AD10*AE10,2)</f>
        <v>0</v>
      </c>
      <c r="AG10" s="27"/>
      <c r="AH10" s="23"/>
      <c r="AI10" s="114">
        <f>ROUND(AI8*1.25,4)</f>
        <v>15.3125</v>
      </c>
      <c r="AJ10" s="110">
        <f>ROUND(AH10*AI10,2)</f>
        <v>0</v>
      </c>
      <c r="AK10" s="125"/>
      <c r="AL10" s="23"/>
      <c r="AM10" s="114">
        <f>ROUND(AM8*1.25,4)</f>
        <v>15.3125</v>
      </c>
      <c r="AN10" s="110">
        <f>ROUND(AL10*AM10,2)</f>
        <v>0</v>
      </c>
      <c r="AO10" s="125"/>
      <c r="AP10" s="23"/>
      <c r="AQ10" s="114">
        <f>ROUND(AQ8*1.25,4)</f>
        <v>15.3125</v>
      </c>
      <c r="AR10" s="110">
        <f>ROUND(AP10*AQ10,2)</f>
        <v>0</v>
      </c>
      <c r="AS10" s="125"/>
      <c r="AT10" s="23"/>
      <c r="AU10" s="114">
        <f>ROUND(AU8*1.25,4)</f>
        <v>15.3125</v>
      </c>
      <c r="AV10" s="110">
        <f>ROUND(AT10*AU10,2)</f>
        <v>0</v>
      </c>
      <c r="AW10" s="27"/>
    </row>
    <row r="11" spans="1:49" s="1" customFormat="1" ht="15" customHeight="1">
      <c r="A11" s="129" t="s">
        <v>3</v>
      </c>
      <c r="B11" s="23"/>
      <c r="C11" s="114">
        <f>ROUND(C8*1.5,4)</f>
        <v>18.375</v>
      </c>
      <c r="D11" s="110">
        <f>ROUND(B11*C11,2)</f>
        <v>0</v>
      </c>
      <c r="E11" s="125"/>
      <c r="F11" s="23"/>
      <c r="G11" s="114">
        <f>ROUND(G8*1.5,4)</f>
        <v>18.375</v>
      </c>
      <c r="H11" s="110">
        <f>ROUND(F11*G11,2)</f>
        <v>0</v>
      </c>
      <c r="I11" s="125"/>
      <c r="J11" s="23"/>
      <c r="K11" s="114">
        <f>ROUND(K8*1.5,4)</f>
        <v>18.375</v>
      </c>
      <c r="L11" s="110">
        <f>ROUND(J11*K11,2)</f>
        <v>0</v>
      </c>
      <c r="M11" s="27"/>
      <c r="N11" s="23"/>
      <c r="O11" s="114">
        <f>ROUND(O8*1.5,4)</f>
        <v>18.375</v>
      </c>
      <c r="P11" s="110">
        <f>ROUND(N11*O11,2)</f>
        <v>0</v>
      </c>
      <c r="Q11" s="27"/>
      <c r="R11" s="23"/>
      <c r="S11" s="114">
        <f>ROUND(S8*1.5,4)</f>
        <v>18.375</v>
      </c>
      <c r="T11" s="110">
        <f>ROUND(R11*S11,2)</f>
        <v>0</v>
      </c>
      <c r="U11" s="125"/>
      <c r="V11" s="23"/>
      <c r="W11" s="114">
        <f>ROUND(W8*1.5,4)</f>
        <v>18.375</v>
      </c>
      <c r="X11" s="110">
        <f>ROUND(V11*W11,2)</f>
        <v>0</v>
      </c>
      <c r="Y11" s="125"/>
      <c r="Z11" s="23"/>
      <c r="AA11" s="114">
        <f>ROUND(AA8*1.5,4)</f>
        <v>18.375</v>
      </c>
      <c r="AB11" s="110">
        <f>ROUND(Z11*AA11,2)</f>
        <v>0</v>
      </c>
      <c r="AC11" s="125"/>
      <c r="AD11" s="23"/>
      <c r="AE11" s="114">
        <f>ROUND(AE8*1.5,4)</f>
        <v>18.375</v>
      </c>
      <c r="AF11" s="110">
        <f>ROUND(AD11*AE11,2)</f>
        <v>0</v>
      </c>
      <c r="AG11" s="27"/>
      <c r="AH11" s="23"/>
      <c r="AI11" s="114">
        <f>ROUND(AI8*1.5,4)</f>
        <v>18.375</v>
      </c>
      <c r="AJ11" s="110">
        <f>ROUND(AH11*AI11,2)</f>
        <v>0</v>
      </c>
      <c r="AK11" s="125"/>
      <c r="AL11" s="23"/>
      <c r="AM11" s="114">
        <f>ROUND(AM8*1.5,4)</f>
        <v>18.375</v>
      </c>
      <c r="AN11" s="110">
        <f>ROUND(AL11*AM11,2)</f>
        <v>0</v>
      </c>
      <c r="AO11" s="125"/>
      <c r="AP11" s="23"/>
      <c r="AQ11" s="114">
        <f>ROUND(AQ8*1.5,4)</f>
        <v>18.375</v>
      </c>
      <c r="AR11" s="110">
        <f>ROUND(AP11*AQ11,2)</f>
        <v>0</v>
      </c>
      <c r="AS11" s="125"/>
      <c r="AT11" s="23"/>
      <c r="AU11" s="114">
        <f>ROUND(AU8*1.5,4)</f>
        <v>18.375</v>
      </c>
      <c r="AV11" s="110">
        <f>ROUND(AT11*AU11,2)</f>
        <v>0</v>
      </c>
      <c r="AW11" s="27"/>
    </row>
    <row r="12" spans="1:49" s="1" customFormat="1" ht="15" customHeight="1">
      <c r="A12" s="96" t="s">
        <v>14</v>
      </c>
      <c r="B12" s="29"/>
      <c r="C12" s="61"/>
      <c r="D12" s="128">
        <v>300</v>
      </c>
      <c r="E12" s="125"/>
      <c r="F12" s="29"/>
      <c r="G12" s="61"/>
      <c r="H12" s="128">
        <v>200</v>
      </c>
      <c r="I12" s="125"/>
      <c r="J12" s="29"/>
      <c r="K12" s="61"/>
      <c r="L12" s="128">
        <v>100</v>
      </c>
      <c r="M12" s="27"/>
      <c r="N12" s="29"/>
      <c r="O12" s="61"/>
      <c r="P12" s="128">
        <v>50</v>
      </c>
      <c r="Q12" s="27"/>
      <c r="R12" s="29"/>
      <c r="S12" s="61"/>
      <c r="T12" s="128">
        <v>500</v>
      </c>
      <c r="U12" s="125"/>
      <c r="V12" s="29"/>
      <c r="W12" s="61"/>
      <c r="X12" s="128">
        <v>100</v>
      </c>
      <c r="Y12" s="125"/>
      <c r="Z12" s="29"/>
      <c r="AA12" s="61"/>
      <c r="AB12" s="128"/>
      <c r="AC12" s="125"/>
      <c r="AD12" s="29"/>
      <c r="AE12" s="61"/>
      <c r="AF12" s="128"/>
      <c r="AG12" s="27"/>
      <c r="AH12" s="29"/>
      <c r="AI12" s="61"/>
      <c r="AJ12" s="128"/>
      <c r="AK12" s="125"/>
      <c r="AL12" s="29"/>
      <c r="AM12" s="61"/>
      <c r="AN12" s="128"/>
      <c r="AO12" s="125"/>
      <c r="AP12" s="29"/>
      <c r="AQ12" s="61"/>
      <c r="AR12" s="128"/>
      <c r="AS12" s="125"/>
      <c r="AT12" s="29"/>
      <c r="AU12" s="61"/>
      <c r="AV12" s="128"/>
      <c r="AW12" s="27"/>
    </row>
    <row r="13" spans="1:49" s="1" customFormat="1" ht="15" customHeight="1">
      <c r="A13" s="96" t="s">
        <v>25</v>
      </c>
      <c r="B13" s="23"/>
      <c r="C13" s="61"/>
      <c r="D13" s="128"/>
      <c r="E13" s="125"/>
      <c r="F13" s="23"/>
      <c r="G13" s="61"/>
      <c r="H13" s="128"/>
      <c r="I13" s="125"/>
      <c r="J13" s="23"/>
      <c r="K13" s="61"/>
      <c r="L13" s="128"/>
      <c r="M13" s="27"/>
      <c r="N13" s="23"/>
      <c r="O13" s="61"/>
      <c r="P13" s="128"/>
      <c r="Q13" s="27"/>
      <c r="R13" s="23"/>
      <c r="S13" s="61"/>
      <c r="T13" s="128"/>
      <c r="U13" s="125"/>
      <c r="V13" s="23"/>
      <c r="W13" s="61"/>
      <c r="X13" s="128"/>
      <c r="Y13" s="125"/>
      <c r="Z13" s="23"/>
      <c r="AA13" s="61"/>
      <c r="AB13" s="128"/>
      <c r="AC13" s="125"/>
      <c r="AD13" s="23"/>
      <c r="AE13" s="61"/>
      <c r="AF13" s="128"/>
      <c r="AG13" s="27"/>
      <c r="AH13" s="23"/>
      <c r="AI13" s="61"/>
      <c r="AJ13" s="128"/>
      <c r="AK13" s="125"/>
      <c r="AL13" s="23"/>
      <c r="AM13" s="61"/>
      <c r="AN13" s="128"/>
      <c r="AO13" s="125"/>
      <c r="AP13" s="23"/>
      <c r="AQ13" s="61"/>
      <c r="AR13" s="128"/>
      <c r="AS13" s="125"/>
      <c r="AT13" s="23"/>
      <c r="AU13" s="61"/>
      <c r="AV13" s="128"/>
      <c r="AW13" s="27"/>
    </row>
    <row r="14" spans="1:49" s="1" customFormat="1" ht="15" customHeight="1">
      <c r="A14" s="96" t="s">
        <v>5</v>
      </c>
      <c r="B14" s="29"/>
      <c r="C14" s="61"/>
      <c r="D14" s="128">
        <v>250</v>
      </c>
      <c r="E14" s="125"/>
      <c r="F14" s="29"/>
      <c r="G14" s="61"/>
      <c r="H14" s="128"/>
      <c r="I14" s="125"/>
      <c r="J14" s="29"/>
      <c r="K14" s="61"/>
      <c r="L14" s="128">
        <v>250</v>
      </c>
      <c r="M14" s="27"/>
      <c r="N14" s="29"/>
      <c r="O14" s="61"/>
      <c r="P14" s="128">
        <v>250</v>
      </c>
      <c r="Q14" s="27"/>
      <c r="R14" s="29"/>
      <c r="S14" s="61"/>
      <c r="T14" s="128">
        <v>250</v>
      </c>
      <c r="U14" s="125"/>
      <c r="V14" s="29"/>
      <c r="W14" s="61"/>
      <c r="X14" s="128">
        <v>250</v>
      </c>
      <c r="Y14" s="125"/>
      <c r="Z14" s="29"/>
      <c r="AA14" s="61"/>
      <c r="AB14" s="128">
        <v>250</v>
      </c>
      <c r="AC14" s="125"/>
      <c r="AD14" s="29"/>
      <c r="AE14" s="61"/>
      <c r="AF14" s="128">
        <v>250</v>
      </c>
      <c r="AG14" s="27"/>
      <c r="AH14" s="29"/>
      <c r="AI14" s="61"/>
      <c r="AJ14" s="128">
        <v>250</v>
      </c>
      <c r="AK14" s="125"/>
      <c r="AL14" s="29"/>
      <c r="AM14" s="61"/>
      <c r="AN14" s="128">
        <v>250</v>
      </c>
      <c r="AO14" s="125"/>
      <c r="AP14" s="29"/>
      <c r="AQ14" s="61"/>
      <c r="AR14" s="128">
        <v>250</v>
      </c>
      <c r="AS14" s="125"/>
      <c r="AT14" s="29"/>
      <c r="AU14" s="61"/>
      <c r="AV14" s="128">
        <v>250</v>
      </c>
      <c r="AW14" s="27"/>
    </row>
    <row r="15" spans="1:49" s="1" customFormat="1" ht="15" customHeight="1">
      <c r="A15" s="96" t="s">
        <v>26</v>
      </c>
      <c r="B15" s="23"/>
      <c r="C15" s="61"/>
      <c r="D15" s="128"/>
      <c r="E15" s="125"/>
      <c r="F15" s="23"/>
      <c r="G15" s="61"/>
      <c r="H15" s="128"/>
      <c r="I15" s="125"/>
      <c r="J15" s="23"/>
      <c r="K15" s="61"/>
      <c r="L15" s="128"/>
      <c r="M15" s="27"/>
      <c r="N15" s="23"/>
      <c r="O15" s="61"/>
      <c r="P15" s="128"/>
      <c r="Q15" s="27"/>
      <c r="R15" s="23"/>
      <c r="S15" s="61"/>
      <c r="T15" s="128"/>
      <c r="U15" s="125"/>
      <c r="V15" s="23"/>
      <c r="W15" s="61"/>
      <c r="X15" s="128"/>
      <c r="Y15" s="125"/>
      <c r="Z15" s="23"/>
      <c r="AA15" s="61"/>
      <c r="AB15" s="128"/>
      <c r="AC15" s="125"/>
      <c r="AD15" s="23"/>
      <c r="AE15" s="61"/>
      <c r="AF15" s="128"/>
      <c r="AG15" s="27"/>
      <c r="AH15" s="23"/>
      <c r="AI15" s="61"/>
      <c r="AJ15" s="128"/>
      <c r="AK15" s="125"/>
      <c r="AL15" s="23"/>
      <c r="AM15" s="61"/>
      <c r="AN15" s="128"/>
      <c r="AO15" s="125"/>
      <c r="AP15" s="23"/>
      <c r="AQ15" s="61"/>
      <c r="AR15" s="128"/>
      <c r="AS15" s="125"/>
      <c r="AT15" s="23"/>
      <c r="AU15" s="61"/>
      <c r="AV15" s="128"/>
      <c r="AW15" s="27"/>
    </row>
    <row r="16" spans="1:49" s="1" customFormat="1" ht="15" customHeight="1">
      <c r="A16" s="83" t="s">
        <v>4</v>
      </c>
      <c r="B16" s="33">
        <f>SUM(B8:B11)+B13</f>
        <v>169</v>
      </c>
      <c r="C16" s="61"/>
      <c r="D16" s="108">
        <f>SUM(D8:D15)</f>
        <v>2673.33</v>
      </c>
      <c r="E16" s="127"/>
      <c r="F16" s="33">
        <f>SUM(F8:F11)+F13</f>
        <v>169</v>
      </c>
      <c r="G16" s="61"/>
      <c r="H16" s="108">
        <f>SUM(H8:H15)</f>
        <v>2323.33</v>
      </c>
      <c r="I16" s="127"/>
      <c r="J16" s="33">
        <f>SUM(J8:J11)+J13</f>
        <v>169</v>
      </c>
      <c r="K16" s="61"/>
      <c r="L16" s="108">
        <f>SUM(L8:L15)</f>
        <v>2473.33</v>
      </c>
      <c r="M16" s="36"/>
      <c r="N16" s="33">
        <f>SUM(N8:N11)+N13</f>
        <v>169</v>
      </c>
      <c r="O16" s="61"/>
      <c r="P16" s="108">
        <f>SUM(P8:P15)</f>
        <v>2423.33</v>
      </c>
      <c r="Q16" s="36"/>
      <c r="R16" s="33">
        <f>SUM(R8:R11)+R13</f>
        <v>169</v>
      </c>
      <c r="S16" s="61"/>
      <c r="T16" s="108">
        <f>SUM(T8:T15)</f>
        <v>2873.33</v>
      </c>
      <c r="U16" s="127"/>
      <c r="V16" s="33">
        <f>SUM(V8:V11)+V13</f>
        <v>169</v>
      </c>
      <c r="W16" s="61"/>
      <c r="X16" s="108">
        <f>SUM(X8:X15)</f>
        <v>2473.33</v>
      </c>
      <c r="Y16" s="127"/>
      <c r="Z16" s="33">
        <f>SUM(Z8:Z11)+Z13</f>
        <v>169</v>
      </c>
      <c r="AA16" s="61"/>
      <c r="AB16" s="108">
        <f>SUM(AB8:AB15)</f>
        <v>2373.33</v>
      </c>
      <c r="AC16" s="127"/>
      <c r="AD16" s="33">
        <f>SUM(AD8:AD11)+AD13</f>
        <v>151.67</v>
      </c>
      <c r="AE16" s="61"/>
      <c r="AF16" s="108">
        <f>SUM(AF8:AF15)</f>
        <v>2107.96</v>
      </c>
      <c r="AG16" s="36"/>
      <c r="AH16" s="33">
        <f>SUM(AH8:AH11)+AH13</f>
        <v>151.67</v>
      </c>
      <c r="AI16" s="61"/>
      <c r="AJ16" s="108">
        <f>SUM(AJ8:AJ15)</f>
        <v>2107.96</v>
      </c>
      <c r="AK16" s="127"/>
      <c r="AL16" s="33">
        <f>SUM(AL8:AL11)+AL13</f>
        <v>151.67</v>
      </c>
      <c r="AM16" s="61"/>
      <c r="AN16" s="108">
        <f>SUM(AN8:AN15)</f>
        <v>2107.96</v>
      </c>
      <c r="AO16" s="127"/>
      <c r="AP16" s="33">
        <f>SUM(AP8:AP11)+AP13</f>
        <v>151.67</v>
      </c>
      <c r="AQ16" s="61"/>
      <c r="AR16" s="108">
        <f>SUM(AR8:AR15)</f>
        <v>2107.96</v>
      </c>
      <c r="AS16" s="127"/>
      <c r="AT16" s="33">
        <f>SUM(AT8:AT11)+AT13</f>
        <v>151.67</v>
      </c>
      <c r="AU16" s="61"/>
      <c r="AV16" s="108">
        <f>SUM(AV8:AV15)</f>
        <v>2107.96</v>
      </c>
      <c r="AW16" s="36"/>
    </row>
    <row r="17" spans="1:49" s="1" customFormat="1" ht="15" customHeight="1">
      <c r="A17" s="96" t="s">
        <v>48</v>
      </c>
      <c r="B17" s="37">
        <f>((B16-B15)*D16/D17)</f>
        <v>169</v>
      </c>
      <c r="C17" s="61"/>
      <c r="D17" s="110">
        <f>D16-D15</f>
        <v>2673.33</v>
      </c>
      <c r="E17" s="125"/>
      <c r="F17" s="37">
        <f>((F16-F15)*H16/H17)</f>
        <v>169</v>
      </c>
      <c r="G17" s="61"/>
      <c r="H17" s="110">
        <f>H16-H15</f>
        <v>2323.33</v>
      </c>
      <c r="I17" s="125"/>
      <c r="J17" s="37">
        <f>((J16-J15)*L16/L17)</f>
        <v>169</v>
      </c>
      <c r="K17" s="61"/>
      <c r="L17" s="110">
        <f>L16-L15</f>
        <v>2473.33</v>
      </c>
      <c r="M17" s="27"/>
      <c r="N17" s="37">
        <f>((N16-N15)*P16/P17)</f>
        <v>169</v>
      </c>
      <c r="O17" s="61"/>
      <c r="P17" s="110">
        <f>P16-P15</f>
        <v>2423.33</v>
      </c>
      <c r="Q17" s="27"/>
      <c r="R17" s="37">
        <f>((R16-R15)*T16/T17)</f>
        <v>169</v>
      </c>
      <c r="S17" s="61"/>
      <c r="T17" s="110">
        <f>T16-T15</f>
        <v>2873.33</v>
      </c>
      <c r="U17" s="125"/>
      <c r="V17" s="37">
        <f>((V16-V15)*X16/X17)</f>
        <v>169</v>
      </c>
      <c r="W17" s="61"/>
      <c r="X17" s="110">
        <f>X16-X15</f>
        <v>2473.33</v>
      </c>
      <c r="Y17" s="125"/>
      <c r="Z17" s="37">
        <f>((Z16-Z15)*AB16/AB17)</f>
        <v>169</v>
      </c>
      <c r="AA17" s="61"/>
      <c r="AB17" s="110">
        <f>AB16-AB15</f>
        <v>2373.33</v>
      </c>
      <c r="AC17" s="125"/>
      <c r="AD17" s="37">
        <f>((AD16-AD15)*AF16/AF17)</f>
        <v>151.67</v>
      </c>
      <c r="AE17" s="61"/>
      <c r="AF17" s="110">
        <f>AF16-AF15</f>
        <v>2107.96</v>
      </c>
      <c r="AG17" s="27"/>
      <c r="AH17" s="37">
        <f>((AH16-AH15)*AJ16/AJ17)</f>
        <v>151.67</v>
      </c>
      <c r="AI17" s="61"/>
      <c r="AJ17" s="110">
        <f>AJ16-AJ15</f>
        <v>2107.96</v>
      </c>
      <c r="AK17" s="125"/>
      <c r="AL17" s="37">
        <f>((AL16-AL15)*AN16/AN17)</f>
        <v>151.67</v>
      </c>
      <c r="AM17" s="61"/>
      <c r="AN17" s="110">
        <f>AN16-AN15</f>
        <v>2107.96</v>
      </c>
      <c r="AO17" s="125"/>
      <c r="AP17" s="37">
        <f>((AP16-AP15)*AR16/AR17)</f>
        <v>151.67</v>
      </c>
      <c r="AQ17" s="61"/>
      <c r="AR17" s="110">
        <f>AR16-AR15</f>
        <v>2107.96</v>
      </c>
      <c r="AS17" s="125"/>
      <c r="AT17" s="37">
        <f>((AT16-AT15)*AV16/AV17)</f>
        <v>151.67</v>
      </c>
      <c r="AU17" s="61"/>
      <c r="AV17" s="110">
        <f>AV16-AV15</f>
        <v>2107.96</v>
      </c>
      <c r="AW17" s="27"/>
    </row>
    <row r="18" spans="1:49" s="1" customFormat="1" ht="15" customHeight="1">
      <c r="A18" s="80" t="s">
        <v>6</v>
      </c>
      <c r="B18" s="41"/>
      <c r="C18" s="123"/>
      <c r="D18" s="122"/>
      <c r="E18" s="122"/>
      <c r="F18" s="41"/>
      <c r="G18" s="123"/>
      <c r="H18" s="122"/>
      <c r="I18" s="122"/>
      <c r="J18" s="41"/>
      <c r="K18" s="123"/>
      <c r="L18" s="122"/>
      <c r="M18" s="44"/>
      <c r="N18" s="41"/>
      <c r="O18" s="123"/>
      <c r="P18" s="122"/>
      <c r="Q18" s="44"/>
      <c r="R18" s="41"/>
      <c r="S18" s="123"/>
      <c r="T18" s="122"/>
      <c r="U18" s="122"/>
      <c r="V18" s="41"/>
      <c r="W18" s="123"/>
      <c r="X18" s="122"/>
      <c r="Y18" s="122"/>
      <c r="Z18" s="41"/>
      <c r="AA18" s="123"/>
      <c r="AB18" s="122"/>
      <c r="AC18" s="122"/>
      <c r="AD18" s="41"/>
      <c r="AE18" s="123"/>
      <c r="AF18" s="122"/>
      <c r="AG18" s="44"/>
      <c r="AH18" s="41"/>
      <c r="AI18" s="123"/>
      <c r="AJ18" s="122"/>
      <c r="AK18" s="122"/>
      <c r="AL18" s="41"/>
      <c r="AM18" s="123"/>
      <c r="AN18" s="122"/>
      <c r="AO18" s="122"/>
      <c r="AP18" s="41"/>
      <c r="AQ18" s="123"/>
      <c r="AR18" s="122"/>
      <c r="AS18" s="122"/>
      <c r="AT18" s="41"/>
      <c r="AU18" s="123"/>
      <c r="AV18" s="122"/>
      <c r="AW18" s="44"/>
    </row>
    <row r="19" spans="1:49" s="1" customFormat="1" ht="15" customHeight="1" hidden="1">
      <c r="A19" s="96" t="s">
        <v>27</v>
      </c>
      <c r="B19" s="23"/>
      <c r="C19" s="61"/>
      <c r="D19" s="127"/>
      <c r="E19" s="127"/>
      <c r="F19" s="23"/>
      <c r="G19" s="61"/>
      <c r="H19" s="127"/>
      <c r="I19" s="127"/>
      <c r="J19" s="23"/>
      <c r="K19" s="61"/>
      <c r="L19" s="127"/>
      <c r="M19" s="36"/>
      <c r="N19" s="23"/>
      <c r="O19" s="61"/>
      <c r="P19" s="127"/>
      <c r="Q19" s="36"/>
      <c r="R19" s="23"/>
      <c r="S19" s="61"/>
      <c r="T19" s="127"/>
      <c r="U19" s="127"/>
      <c r="V19" s="23"/>
      <c r="W19" s="61"/>
      <c r="X19" s="127"/>
      <c r="Y19" s="127"/>
      <c r="Z19" s="23"/>
      <c r="AA19" s="61"/>
      <c r="AB19" s="127"/>
      <c r="AC19" s="127"/>
      <c r="AD19" s="23"/>
      <c r="AE19" s="61"/>
      <c r="AF19" s="127"/>
      <c r="AG19" s="36"/>
      <c r="AH19" s="23"/>
      <c r="AI19" s="61"/>
      <c r="AJ19" s="127"/>
      <c r="AK19" s="127"/>
      <c r="AL19" s="23"/>
      <c r="AM19" s="61"/>
      <c r="AN19" s="127"/>
      <c r="AO19" s="127"/>
      <c r="AP19" s="23"/>
      <c r="AQ19" s="61"/>
      <c r="AR19" s="127"/>
      <c r="AS19" s="127"/>
      <c r="AT19" s="23"/>
      <c r="AU19" s="61"/>
      <c r="AV19" s="127"/>
      <c r="AW19" s="36"/>
    </row>
    <row r="20" spans="1:49" s="1" customFormat="1" ht="15" customHeight="1" hidden="1">
      <c r="A20" s="96" t="s">
        <v>28</v>
      </c>
      <c r="B20" s="23"/>
      <c r="C20" s="61"/>
      <c r="D20" s="127"/>
      <c r="E20" s="127"/>
      <c r="F20" s="23"/>
      <c r="G20" s="61"/>
      <c r="H20" s="127"/>
      <c r="I20" s="127"/>
      <c r="J20" s="23"/>
      <c r="K20" s="61"/>
      <c r="L20" s="127"/>
      <c r="M20" s="36"/>
      <c r="N20" s="23"/>
      <c r="O20" s="61"/>
      <c r="P20" s="127"/>
      <c r="Q20" s="36"/>
      <c r="R20" s="23"/>
      <c r="S20" s="61"/>
      <c r="T20" s="127"/>
      <c r="U20" s="127"/>
      <c r="V20" s="23"/>
      <c r="W20" s="61"/>
      <c r="X20" s="127"/>
      <c r="Y20" s="127"/>
      <c r="Z20" s="23"/>
      <c r="AA20" s="61"/>
      <c r="AB20" s="127"/>
      <c r="AC20" s="127"/>
      <c r="AD20" s="23"/>
      <c r="AE20" s="61"/>
      <c r="AF20" s="127"/>
      <c r="AG20" s="36"/>
      <c r="AH20" s="23"/>
      <c r="AI20" s="61"/>
      <c r="AJ20" s="127"/>
      <c r="AK20" s="127"/>
      <c r="AL20" s="23"/>
      <c r="AM20" s="61"/>
      <c r="AN20" s="127"/>
      <c r="AO20" s="127"/>
      <c r="AP20" s="23"/>
      <c r="AQ20" s="61"/>
      <c r="AR20" s="127"/>
      <c r="AS20" s="127"/>
      <c r="AT20" s="23"/>
      <c r="AU20" s="61"/>
      <c r="AV20" s="127"/>
      <c r="AW20" s="36"/>
    </row>
    <row r="21" spans="1:49" s="1" customFormat="1" ht="15" customHeight="1" hidden="1">
      <c r="A21" s="96" t="s">
        <v>29</v>
      </c>
      <c r="B21" s="23"/>
      <c r="C21" s="61"/>
      <c r="D21" s="127"/>
      <c r="E21" s="127"/>
      <c r="F21" s="23"/>
      <c r="G21" s="61"/>
      <c r="H21" s="127"/>
      <c r="I21" s="127"/>
      <c r="J21" s="23"/>
      <c r="K21" s="61"/>
      <c r="L21" s="127"/>
      <c r="M21" s="36"/>
      <c r="N21" s="23"/>
      <c r="O21" s="61"/>
      <c r="P21" s="127"/>
      <c r="Q21" s="36"/>
      <c r="R21" s="23"/>
      <c r="S21" s="61"/>
      <c r="T21" s="127"/>
      <c r="U21" s="127"/>
      <c r="V21" s="23"/>
      <c r="W21" s="61"/>
      <c r="X21" s="127"/>
      <c r="Y21" s="127"/>
      <c r="Z21" s="23"/>
      <c r="AA21" s="61"/>
      <c r="AB21" s="127"/>
      <c r="AC21" s="127"/>
      <c r="AD21" s="23"/>
      <c r="AE21" s="61"/>
      <c r="AF21" s="127"/>
      <c r="AG21" s="36"/>
      <c r="AH21" s="23"/>
      <c r="AI21" s="61"/>
      <c r="AJ21" s="127"/>
      <c r="AK21" s="127"/>
      <c r="AL21" s="23"/>
      <c r="AM21" s="61"/>
      <c r="AN21" s="127"/>
      <c r="AO21" s="127"/>
      <c r="AP21" s="23"/>
      <c r="AQ21" s="61"/>
      <c r="AR21" s="127"/>
      <c r="AS21" s="127"/>
      <c r="AT21" s="23"/>
      <c r="AU21" s="61"/>
      <c r="AV21" s="127"/>
      <c r="AW21" s="36"/>
    </row>
    <row r="22" spans="1:49" s="1" customFormat="1" ht="15" customHeight="1">
      <c r="A22" s="96" t="s">
        <v>64</v>
      </c>
      <c r="B22" s="33">
        <f>B8+B9-B19</f>
        <v>151.67</v>
      </c>
      <c r="C22" s="126">
        <v>11.27</v>
      </c>
      <c r="D22" s="110">
        <f>ROUND(B22*C22,2)</f>
        <v>1709.32</v>
      </c>
      <c r="E22" s="125"/>
      <c r="F22" s="33">
        <f>F8+F9-F19</f>
        <v>151.67</v>
      </c>
      <c r="G22" s="126">
        <f>C22</f>
        <v>11.27</v>
      </c>
      <c r="H22" s="110">
        <f>ROUND(F22*G22,2)</f>
        <v>1709.32</v>
      </c>
      <c r="I22" s="125"/>
      <c r="J22" s="33">
        <f>J8+J9-J19</f>
        <v>151.67</v>
      </c>
      <c r="K22" s="126">
        <f>G22</f>
        <v>11.27</v>
      </c>
      <c r="L22" s="110">
        <f>ROUND(J22*K22,2)</f>
        <v>1709.32</v>
      </c>
      <c r="M22" s="27"/>
      <c r="N22" s="33">
        <f>N8+N9-N19</f>
        <v>151.67</v>
      </c>
      <c r="O22" s="126">
        <f>K22</f>
        <v>11.27</v>
      </c>
      <c r="P22" s="110">
        <f>ROUND(N22*O22,2)</f>
        <v>1709.32</v>
      </c>
      <c r="Q22" s="27"/>
      <c r="R22" s="33">
        <f>R8+R9-R19</f>
        <v>151.67</v>
      </c>
      <c r="S22" s="126">
        <f>O22</f>
        <v>11.27</v>
      </c>
      <c r="T22" s="110">
        <f>ROUND(R22*S22,2)</f>
        <v>1709.32</v>
      </c>
      <c r="U22" s="125"/>
      <c r="V22" s="33">
        <f>V8+V9-V19</f>
        <v>151.67</v>
      </c>
      <c r="W22" s="126">
        <f>S22</f>
        <v>11.27</v>
      </c>
      <c r="X22" s="110">
        <f>ROUND(V22*W22,2)</f>
        <v>1709.32</v>
      </c>
      <c r="Y22" s="125"/>
      <c r="Z22" s="33">
        <f>Z8+Z9-Z19</f>
        <v>151.67</v>
      </c>
      <c r="AA22" s="126">
        <f>W22</f>
        <v>11.27</v>
      </c>
      <c r="AB22" s="110">
        <f>ROUND(Z22*AA22,2)</f>
        <v>1709.32</v>
      </c>
      <c r="AC22" s="125"/>
      <c r="AD22" s="33">
        <f>AD8+AD9-AD19</f>
        <v>151.67</v>
      </c>
      <c r="AE22" s="126">
        <f>AA22</f>
        <v>11.27</v>
      </c>
      <c r="AF22" s="110">
        <f>ROUND(AD22*AE22,2)</f>
        <v>1709.32</v>
      </c>
      <c r="AG22" s="27"/>
      <c r="AH22" s="33">
        <f>AH8+AH9-AH19</f>
        <v>151.67</v>
      </c>
      <c r="AI22" s="126">
        <f>AE22</f>
        <v>11.27</v>
      </c>
      <c r="AJ22" s="110">
        <f>ROUND(AH22*AI22,2)</f>
        <v>1709.32</v>
      </c>
      <c r="AK22" s="125"/>
      <c r="AL22" s="33">
        <f>AL8+AL9-AL19</f>
        <v>151.67</v>
      </c>
      <c r="AM22" s="126">
        <f>AI22</f>
        <v>11.27</v>
      </c>
      <c r="AN22" s="110">
        <f>ROUND(AL22*AM22,2)</f>
        <v>1709.32</v>
      </c>
      <c r="AO22" s="125"/>
      <c r="AP22" s="33">
        <f>AP8+AP9-AP19</f>
        <v>151.67</v>
      </c>
      <c r="AQ22" s="126">
        <f>AM22</f>
        <v>11.27</v>
      </c>
      <c r="AR22" s="110">
        <f>ROUND(AP22*AQ22,2)</f>
        <v>1709.32</v>
      </c>
      <c r="AS22" s="125"/>
      <c r="AT22" s="33">
        <f>AT8+AT9-AT19</f>
        <v>151.67</v>
      </c>
      <c r="AU22" s="126">
        <f>AQ22</f>
        <v>11.27</v>
      </c>
      <c r="AV22" s="110">
        <f>ROUND(AT22*AU22,2)</f>
        <v>1709.32</v>
      </c>
      <c r="AW22" s="27"/>
    </row>
    <row r="23" spans="1:49" s="1" customFormat="1" ht="15" customHeight="1">
      <c r="A23" s="96" t="s">
        <v>2</v>
      </c>
      <c r="B23" s="33">
        <f>B10-B20</f>
        <v>17.33</v>
      </c>
      <c r="C23" s="114">
        <f>C22*1.25</f>
        <v>14.087499999999999</v>
      </c>
      <c r="D23" s="110">
        <f>ROUND(B23*C23,2)</f>
        <v>244.14</v>
      </c>
      <c r="E23" s="125"/>
      <c r="F23" s="33">
        <f>F10-F20</f>
        <v>17.33</v>
      </c>
      <c r="G23" s="114">
        <f>G22*1.25</f>
        <v>14.087499999999999</v>
      </c>
      <c r="H23" s="110">
        <f>ROUND(F23*G23,2)</f>
        <v>244.14</v>
      </c>
      <c r="I23" s="125"/>
      <c r="J23" s="33">
        <f>J10-J20</f>
        <v>17.33</v>
      </c>
      <c r="K23" s="114">
        <f>K22*1.25</f>
        <v>14.087499999999999</v>
      </c>
      <c r="L23" s="110">
        <f>ROUND(J23*K23,2)</f>
        <v>244.14</v>
      </c>
      <c r="M23" s="27"/>
      <c r="N23" s="33">
        <f>N10-N20</f>
        <v>17.33</v>
      </c>
      <c r="O23" s="114">
        <f>O22*1.25</f>
        <v>14.087499999999999</v>
      </c>
      <c r="P23" s="110">
        <f>ROUND(N23*O23,2)</f>
        <v>244.14</v>
      </c>
      <c r="Q23" s="27"/>
      <c r="R23" s="33">
        <f>R10-R20</f>
        <v>17.33</v>
      </c>
      <c r="S23" s="114">
        <f>S22*1.25</f>
        <v>14.087499999999999</v>
      </c>
      <c r="T23" s="110">
        <f>ROUND(R23*S23,2)</f>
        <v>244.14</v>
      </c>
      <c r="U23" s="125"/>
      <c r="V23" s="33">
        <f>V10-V20</f>
        <v>17.33</v>
      </c>
      <c r="W23" s="114">
        <f>W22*1.25</f>
        <v>14.087499999999999</v>
      </c>
      <c r="X23" s="110">
        <f>ROUND(V23*W23,2)</f>
        <v>244.14</v>
      </c>
      <c r="Y23" s="125"/>
      <c r="Z23" s="33">
        <f>Z10-Z20</f>
        <v>17.33</v>
      </c>
      <c r="AA23" s="114">
        <f>AA22*1.25</f>
        <v>14.087499999999999</v>
      </c>
      <c r="AB23" s="110">
        <f>ROUND(Z23*AA23,2)</f>
        <v>244.14</v>
      </c>
      <c r="AC23" s="125"/>
      <c r="AD23" s="33">
        <f>AD10-AD20</f>
        <v>0</v>
      </c>
      <c r="AE23" s="114">
        <f>AE22*1.25</f>
        <v>14.087499999999999</v>
      </c>
      <c r="AF23" s="110">
        <f>ROUND(AD23*AE23,2)</f>
        <v>0</v>
      </c>
      <c r="AG23" s="27"/>
      <c r="AH23" s="33">
        <f>AH10-AH20</f>
        <v>0</v>
      </c>
      <c r="AI23" s="114">
        <f>AI22*1.25</f>
        <v>14.087499999999999</v>
      </c>
      <c r="AJ23" s="110">
        <f>ROUND(AH23*AI23,2)</f>
        <v>0</v>
      </c>
      <c r="AK23" s="125"/>
      <c r="AL23" s="33">
        <f>AL10-AL20</f>
        <v>0</v>
      </c>
      <c r="AM23" s="114">
        <f>AM22*1.25</f>
        <v>14.087499999999999</v>
      </c>
      <c r="AN23" s="110">
        <f>ROUND(AL23*AM23,2)</f>
        <v>0</v>
      </c>
      <c r="AO23" s="125"/>
      <c r="AP23" s="33">
        <f>AP10-AP20</f>
        <v>0</v>
      </c>
      <c r="AQ23" s="114">
        <f>AQ22*1.25</f>
        <v>14.087499999999999</v>
      </c>
      <c r="AR23" s="110">
        <f>ROUND(AP23*AQ23,2)</f>
        <v>0</v>
      </c>
      <c r="AS23" s="125"/>
      <c r="AT23" s="33">
        <f>AT10-AT20</f>
        <v>0</v>
      </c>
      <c r="AU23" s="114">
        <f>AU22*1.25</f>
        <v>14.087499999999999</v>
      </c>
      <c r="AV23" s="110">
        <f>ROUND(AT23*AU23,2)</f>
        <v>0</v>
      </c>
      <c r="AW23" s="27"/>
    </row>
    <row r="24" spans="1:49" s="1" customFormat="1" ht="15" customHeight="1">
      <c r="A24" s="96" t="s">
        <v>3</v>
      </c>
      <c r="B24" s="33">
        <f>B11-B21</f>
        <v>0</v>
      </c>
      <c r="C24" s="114">
        <f>C22*1.5</f>
        <v>16.905</v>
      </c>
      <c r="D24" s="110">
        <f>ROUND(B24*C24,2)</f>
        <v>0</v>
      </c>
      <c r="E24" s="125"/>
      <c r="F24" s="33">
        <f>F11-F21</f>
        <v>0</v>
      </c>
      <c r="G24" s="114">
        <f>G22*1.5</f>
        <v>16.905</v>
      </c>
      <c r="H24" s="110">
        <f>ROUND(F24*G24,2)</f>
        <v>0</v>
      </c>
      <c r="I24" s="125"/>
      <c r="J24" s="33">
        <f>J11-J21</f>
        <v>0</v>
      </c>
      <c r="K24" s="114">
        <f>K22*1.5</f>
        <v>16.905</v>
      </c>
      <c r="L24" s="110">
        <f>ROUND(J24*K24,2)</f>
        <v>0</v>
      </c>
      <c r="M24" s="27"/>
      <c r="N24" s="33">
        <f>N11-N21</f>
        <v>0</v>
      </c>
      <c r="O24" s="114">
        <f>O22*1.5</f>
        <v>16.905</v>
      </c>
      <c r="P24" s="110">
        <f>ROUND(N24*O24,2)</f>
        <v>0</v>
      </c>
      <c r="Q24" s="27"/>
      <c r="R24" s="33">
        <f>R11-R21</f>
        <v>0</v>
      </c>
      <c r="S24" s="114">
        <f>S22*1.5</f>
        <v>16.905</v>
      </c>
      <c r="T24" s="110">
        <f>ROUND(R24*S24,2)</f>
        <v>0</v>
      </c>
      <c r="U24" s="125"/>
      <c r="V24" s="33">
        <f>V11-V21</f>
        <v>0</v>
      </c>
      <c r="W24" s="114">
        <f>W22*1.5</f>
        <v>16.905</v>
      </c>
      <c r="X24" s="110">
        <f>ROUND(V24*W24,2)</f>
        <v>0</v>
      </c>
      <c r="Y24" s="125"/>
      <c r="Z24" s="33">
        <f>Z11-Z21</f>
        <v>0</v>
      </c>
      <c r="AA24" s="114">
        <f>AA22*1.5</f>
        <v>16.905</v>
      </c>
      <c r="AB24" s="110">
        <f>ROUND(Z24*AA24,2)</f>
        <v>0</v>
      </c>
      <c r="AC24" s="125"/>
      <c r="AD24" s="33">
        <f>AD11-AD21</f>
        <v>0</v>
      </c>
      <c r="AE24" s="114">
        <f>AE22*1.5</f>
        <v>16.905</v>
      </c>
      <c r="AF24" s="110">
        <f>ROUND(AD24*AE24,2)</f>
        <v>0</v>
      </c>
      <c r="AG24" s="27"/>
      <c r="AH24" s="33">
        <f>AH11-AH21</f>
        <v>0</v>
      </c>
      <c r="AI24" s="114">
        <f>AI22*1.5</f>
        <v>16.905</v>
      </c>
      <c r="AJ24" s="110">
        <f>ROUND(AH24*AI24,2)</f>
        <v>0</v>
      </c>
      <c r="AK24" s="125"/>
      <c r="AL24" s="33">
        <f>AL11-AL21</f>
        <v>0</v>
      </c>
      <c r="AM24" s="114">
        <f>AM22*1.5</f>
        <v>16.905</v>
      </c>
      <c r="AN24" s="110">
        <f>ROUND(AL24*AM24,2)</f>
        <v>0</v>
      </c>
      <c r="AO24" s="125"/>
      <c r="AP24" s="33">
        <f>AP11-AP21</f>
        <v>0</v>
      </c>
      <c r="AQ24" s="114">
        <f>AQ22*1.5</f>
        <v>16.905</v>
      </c>
      <c r="AR24" s="110">
        <f>ROUND(AP24*AQ24,2)</f>
        <v>0</v>
      </c>
      <c r="AS24" s="125"/>
      <c r="AT24" s="33">
        <f>AT11-AT21</f>
        <v>0</v>
      </c>
      <c r="AU24" s="114">
        <f>AU22*1.5</f>
        <v>16.905</v>
      </c>
      <c r="AV24" s="110">
        <f>ROUND(AT24*AU24,2)</f>
        <v>0</v>
      </c>
      <c r="AW24" s="27"/>
    </row>
    <row r="25" spans="1:49" s="1" customFormat="1" ht="15" customHeight="1">
      <c r="A25" s="84" t="s">
        <v>11</v>
      </c>
      <c r="B25" s="33">
        <f>SUM(B22:B24)</f>
        <v>169</v>
      </c>
      <c r="C25" s="116"/>
      <c r="D25" s="117">
        <f>SUM(D22:D24)</f>
        <v>1953.46</v>
      </c>
      <c r="E25" s="124"/>
      <c r="F25" s="33">
        <f>SUM(F22:F24)</f>
        <v>169</v>
      </c>
      <c r="G25" s="116"/>
      <c r="H25" s="117">
        <f>SUM(H22:H24)</f>
        <v>1953.46</v>
      </c>
      <c r="I25" s="124"/>
      <c r="J25" s="33">
        <f>SUM(J22:J24)</f>
        <v>169</v>
      </c>
      <c r="K25" s="116"/>
      <c r="L25" s="117">
        <f>SUM(L22:L24)</f>
        <v>1953.46</v>
      </c>
      <c r="M25" s="48"/>
      <c r="N25" s="33">
        <f>SUM(N22:N24)</f>
        <v>169</v>
      </c>
      <c r="O25" s="116"/>
      <c r="P25" s="117">
        <f>SUM(P22:P24)</f>
        <v>1953.46</v>
      </c>
      <c r="Q25" s="48"/>
      <c r="R25" s="33">
        <f>SUM(R22:R24)</f>
        <v>169</v>
      </c>
      <c r="S25" s="116"/>
      <c r="T25" s="117">
        <f>SUM(T22:T24)</f>
        <v>1953.46</v>
      </c>
      <c r="U25" s="124"/>
      <c r="V25" s="33">
        <f>SUM(V22:V24)</f>
        <v>169</v>
      </c>
      <c r="W25" s="116"/>
      <c r="X25" s="117">
        <f>SUM(X22:X24)</f>
        <v>1953.46</v>
      </c>
      <c r="Y25" s="124"/>
      <c r="Z25" s="33">
        <f>SUM(Z22:Z24)</f>
        <v>169</v>
      </c>
      <c r="AA25" s="116"/>
      <c r="AB25" s="117">
        <f>SUM(AB22:AB24)</f>
        <v>1953.46</v>
      </c>
      <c r="AC25" s="124"/>
      <c r="AD25" s="33">
        <f>SUM(AD22:AD24)</f>
        <v>151.67</v>
      </c>
      <c r="AE25" s="116"/>
      <c r="AF25" s="117">
        <f>SUM(AF22:AF24)</f>
        <v>1709.32</v>
      </c>
      <c r="AG25" s="48"/>
      <c r="AH25" s="33">
        <f>SUM(AH22:AH24)</f>
        <v>151.67</v>
      </c>
      <c r="AI25" s="116"/>
      <c r="AJ25" s="117">
        <f>SUM(AJ22:AJ24)</f>
        <v>1709.32</v>
      </c>
      <c r="AK25" s="124"/>
      <c r="AL25" s="33">
        <f>SUM(AL22:AL24)</f>
        <v>151.67</v>
      </c>
      <c r="AM25" s="116"/>
      <c r="AN25" s="117">
        <f>SUM(AN22:AN24)</f>
        <v>1709.32</v>
      </c>
      <c r="AO25" s="124"/>
      <c r="AP25" s="33">
        <f>SUM(AP22:AP24)</f>
        <v>151.67</v>
      </c>
      <c r="AQ25" s="116"/>
      <c r="AR25" s="117">
        <f>SUM(AR22:AR24)</f>
        <v>1709.32</v>
      </c>
      <c r="AS25" s="124"/>
      <c r="AT25" s="33">
        <f>SUM(AT22:AT24)</f>
        <v>151.67</v>
      </c>
      <c r="AU25" s="116"/>
      <c r="AV25" s="117">
        <f>SUM(AV22:AV24)</f>
        <v>1709.32</v>
      </c>
      <c r="AW25" s="48"/>
    </row>
    <row r="26" spans="1:49" s="1" customFormat="1" ht="15" customHeight="1">
      <c r="A26" s="80" t="s">
        <v>47</v>
      </c>
      <c r="B26" s="41"/>
      <c r="C26" s="123"/>
      <c r="D26" s="122"/>
      <c r="E26" s="122"/>
      <c r="F26" s="41"/>
      <c r="G26" s="123"/>
      <c r="H26" s="122"/>
      <c r="I26" s="122"/>
      <c r="J26" s="41"/>
      <c r="K26" s="123"/>
      <c r="L26" s="122"/>
      <c r="M26" s="44"/>
      <c r="N26" s="41"/>
      <c r="O26" s="123"/>
      <c r="P26" s="122"/>
      <c r="Q26" s="44"/>
      <c r="R26" s="41"/>
      <c r="S26" s="123"/>
      <c r="T26" s="122"/>
      <c r="U26" s="122"/>
      <c r="V26" s="41"/>
      <c r="W26" s="123"/>
      <c r="X26" s="122"/>
      <c r="Y26" s="122"/>
      <c r="Z26" s="41"/>
      <c r="AA26" s="123"/>
      <c r="AB26" s="122"/>
      <c r="AC26" s="122"/>
      <c r="AD26" s="41"/>
      <c r="AE26" s="123"/>
      <c r="AF26" s="122"/>
      <c r="AG26" s="44"/>
      <c r="AH26" s="41"/>
      <c r="AI26" s="123"/>
      <c r="AJ26" s="122"/>
      <c r="AK26" s="122"/>
      <c r="AL26" s="41"/>
      <c r="AM26" s="123"/>
      <c r="AN26" s="122"/>
      <c r="AO26" s="122"/>
      <c r="AP26" s="41"/>
      <c r="AQ26" s="123"/>
      <c r="AR26" s="122"/>
      <c r="AS26" s="122"/>
      <c r="AT26" s="41"/>
      <c r="AU26" s="123"/>
      <c r="AV26" s="122"/>
      <c r="AW26" s="44"/>
    </row>
    <row r="27" spans="1:49" s="1" customFormat="1" ht="15" customHeight="1">
      <c r="A27" s="85" t="s">
        <v>42</v>
      </c>
      <c r="B27" s="49">
        <f>D16</f>
        <v>2673.33</v>
      </c>
      <c r="C27" s="121">
        <v>0.3</v>
      </c>
      <c r="D27" s="108">
        <f>IF(D14&gt;0,ROUND(B27*(1-C27),2),B27)</f>
        <v>1871.33</v>
      </c>
      <c r="E27" s="120">
        <f>B27-D14</f>
        <v>2423.33</v>
      </c>
      <c r="F27" s="49">
        <f>H16</f>
        <v>2323.33</v>
      </c>
      <c r="G27" s="119">
        <f>C27</f>
        <v>0.3</v>
      </c>
      <c r="H27" s="108">
        <f>IF(H14&gt;0,ROUND(F27*(1-G27),2),F27)</f>
        <v>2323.33</v>
      </c>
      <c r="I27" s="120">
        <f>E27+F27-H14</f>
        <v>4746.66</v>
      </c>
      <c r="J27" s="49">
        <f>L16</f>
        <v>2473.33</v>
      </c>
      <c r="K27" s="119">
        <f>G27</f>
        <v>0.3</v>
      </c>
      <c r="L27" s="108">
        <f>IF(L14&gt;0,ROUND(J27*(1-K27),2),J27)</f>
        <v>1731.33</v>
      </c>
      <c r="M27" s="118">
        <f>I27+J27-L14</f>
        <v>6969.99</v>
      </c>
      <c r="N27" s="49">
        <f>P16</f>
        <v>2423.33</v>
      </c>
      <c r="O27" s="119">
        <f>K27</f>
        <v>0.3</v>
      </c>
      <c r="P27" s="108">
        <f>IF(P14&gt;0,ROUND(N27*(1-O27),2),N27)</f>
        <v>1696.33</v>
      </c>
      <c r="Q27" s="118">
        <f>M27+N27-P14</f>
        <v>9143.32</v>
      </c>
      <c r="R27" s="49">
        <f>T16</f>
        <v>2873.33</v>
      </c>
      <c r="S27" s="119">
        <f>O27</f>
        <v>0.3</v>
      </c>
      <c r="T27" s="108">
        <f>IF(T14&gt;0,ROUND(R27*(1-S27),2),R27)</f>
        <v>2011.33</v>
      </c>
      <c r="U27" s="120">
        <f>Q27+R27-T14</f>
        <v>11766.65</v>
      </c>
      <c r="V27" s="49">
        <f>X16</f>
        <v>2473.33</v>
      </c>
      <c r="W27" s="119">
        <f>S27</f>
        <v>0.3</v>
      </c>
      <c r="X27" s="108">
        <f>IF(X14&gt;0,ROUND(V27*(1-W27),2),V27)</f>
        <v>1731.33</v>
      </c>
      <c r="Y27" s="120">
        <f>U27+V27-X14</f>
        <v>13989.98</v>
      </c>
      <c r="Z27" s="49">
        <f>AB16</f>
        <v>2373.33</v>
      </c>
      <c r="AA27" s="119">
        <f>W27</f>
        <v>0.3</v>
      </c>
      <c r="AB27" s="108">
        <f>IF(AB14&gt;0,ROUND(Z27*(1-AA27),2),Z27)</f>
        <v>1661.33</v>
      </c>
      <c r="AC27" s="120">
        <f>Y27+Z27-AB14</f>
        <v>16113.31</v>
      </c>
      <c r="AD27" s="49">
        <f>AF16</f>
        <v>2107.96</v>
      </c>
      <c r="AE27" s="119">
        <f>AA27</f>
        <v>0.3</v>
      </c>
      <c r="AF27" s="108">
        <f>IF(AF14&gt;0,ROUND(AD27*(1-AE27),2),AD27)</f>
        <v>1475.57</v>
      </c>
      <c r="AG27" s="118">
        <f>AC27+AD27-AF14</f>
        <v>17971.27</v>
      </c>
      <c r="AH27" s="49">
        <f>AJ16</f>
        <v>2107.96</v>
      </c>
      <c r="AI27" s="119">
        <f>AE27</f>
        <v>0.3</v>
      </c>
      <c r="AJ27" s="108">
        <f>IF(AJ14&gt;0,ROUND(AH27*(1-AI27),2),AH27)</f>
        <v>1475.57</v>
      </c>
      <c r="AK27" s="120">
        <f>AG27+AH27-AJ14</f>
        <v>19829.23</v>
      </c>
      <c r="AL27" s="49">
        <f>AN16</f>
        <v>2107.96</v>
      </c>
      <c r="AM27" s="119">
        <f>AI27</f>
        <v>0.3</v>
      </c>
      <c r="AN27" s="108">
        <f>IF(AN14&gt;0,ROUND(AL27*(1-AM27),2),AL27)</f>
        <v>1475.57</v>
      </c>
      <c r="AO27" s="120">
        <f>AK27+AL27-AN14</f>
        <v>21687.19</v>
      </c>
      <c r="AP27" s="49">
        <f>AR16</f>
        <v>2107.96</v>
      </c>
      <c r="AQ27" s="119">
        <f>AM27</f>
        <v>0.3</v>
      </c>
      <c r="AR27" s="108">
        <f>IF(AR14&gt;0,ROUND(AP27*(1-AQ27),2),AP27)</f>
        <v>1475.57</v>
      </c>
      <c r="AS27" s="120">
        <f>AO27+AP27-AR14</f>
        <v>23545.149999999998</v>
      </c>
      <c r="AT27" s="49">
        <f>AV16</f>
        <v>2107.96</v>
      </c>
      <c r="AU27" s="119">
        <f>AQ27</f>
        <v>0.3</v>
      </c>
      <c r="AV27" s="108">
        <f>IF(AV14&gt;0,ROUND(AT27*(1-AU27),2),AT27)</f>
        <v>1475.57</v>
      </c>
      <c r="AW27" s="118">
        <f>AS27+AT27-AV14</f>
        <v>25403.109999999997</v>
      </c>
    </row>
    <row r="28" spans="1:49" s="1" customFormat="1" ht="15" customHeight="1">
      <c r="A28" s="107" t="s">
        <v>41</v>
      </c>
      <c r="B28" s="29"/>
      <c r="C28" s="116"/>
      <c r="D28" s="110">
        <f>IF(OR(C27=0,$S$2=0),D27,MAX(D27,MIN(D25,B27)))</f>
        <v>1953.46</v>
      </c>
      <c r="E28" s="117">
        <f>D28</f>
        <v>1953.46</v>
      </c>
      <c r="F28" s="29"/>
      <c r="G28" s="116"/>
      <c r="H28" s="110">
        <f>IF(OR(G27=0,$S$2=0),H27,MAX(H27,MIN(H25,F27)))</f>
        <v>2323.33</v>
      </c>
      <c r="I28" s="117">
        <f>H28+E28</f>
        <v>4276.79</v>
      </c>
      <c r="J28" s="29"/>
      <c r="K28" s="116"/>
      <c r="L28" s="110">
        <f>IF(OR(K27=0,$S$2=0),L27,MAX(L27,MIN(L25,J27)))</f>
        <v>1953.46</v>
      </c>
      <c r="M28" s="50">
        <f>L28+I28</f>
        <v>6230.25</v>
      </c>
      <c r="N28" s="29"/>
      <c r="O28" s="116"/>
      <c r="P28" s="110">
        <f>IF(OR(O27=0,$S$2=0),P27,MAX(P27,MIN(P25,N27)))</f>
        <v>1953.46</v>
      </c>
      <c r="Q28" s="50">
        <f>P28+M28</f>
        <v>8183.71</v>
      </c>
      <c r="R28" s="29"/>
      <c r="S28" s="116"/>
      <c r="T28" s="110">
        <f>IF(OR(S27=0,$S$2=0),T27,MAX(T27,MIN(T25,R27)))</f>
        <v>2011.33</v>
      </c>
      <c r="U28" s="117">
        <f>T28+Q28</f>
        <v>10195.04</v>
      </c>
      <c r="V28" s="29"/>
      <c r="W28" s="116"/>
      <c r="X28" s="110">
        <f>IF(OR(W27=0,$S$2=0),X27,MAX(X27,MIN(X25,V27)))</f>
        <v>1953.46</v>
      </c>
      <c r="Y28" s="117">
        <f>X28+U28</f>
        <v>12148.5</v>
      </c>
      <c r="Z28" s="29"/>
      <c r="AA28" s="116"/>
      <c r="AB28" s="110">
        <f>IF(OR(AA27=0,$S$2=0),AB27,MAX(AB27,MIN(AB25,Z27)))</f>
        <v>1953.46</v>
      </c>
      <c r="AC28" s="117">
        <f>AB28+Y28</f>
        <v>14101.96</v>
      </c>
      <c r="AD28" s="29"/>
      <c r="AE28" s="116"/>
      <c r="AF28" s="110">
        <f>IF(OR(AE27=0,$S$2=0),AF27,MAX(AF27,MIN(AF25,AD27)))</f>
        <v>1709.32</v>
      </c>
      <c r="AG28" s="50">
        <f>AF28+AC28</f>
        <v>15811.279999999999</v>
      </c>
      <c r="AH28" s="29"/>
      <c r="AI28" s="116"/>
      <c r="AJ28" s="110">
        <f>IF(OR(AI27=0,$S$2=0),AJ27,MAX(AJ27,MIN(AJ25,AH27)))</f>
        <v>1709.32</v>
      </c>
      <c r="AK28" s="117">
        <f>AJ28+AG28</f>
        <v>17520.6</v>
      </c>
      <c r="AL28" s="29"/>
      <c r="AM28" s="116"/>
      <c r="AN28" s="110">
        <f>IF(OR(AM27=0,$S$2=0),AN27,MAX(AN27,MIN(AN25,AL27)))</f>
        <v>1709.32</v>
      </c>
      <c r="AO28" s="117">
        <f>AN28+AK28</f>
        <v>19229.92</v>
      </c>
      <c r="AP28" s="29"/>
      <c r="AQ28" s="116"/>
      <c r="AR28" s="110">
        <f>IF(OR(AQ27=0,$S$2=0),AR27,MAX(AR27,MIN(AR25,AP27)))</f>
        <v>1709.32</v>
      </c>
      <c r="AS28" s="117">
        <f>AR28+AO28</f>
        <v>20939.239999999998</v>
      </c>
      <c r="AT28" s="29"/>
      <c r="AU28" s="116"/>
      <c r="AV28" s="110">
        <f>IF(OR(AU27=0,$S$2=0),AV27,MAX(AV27,MIN(AV25,AT27)))</f>
        <v>1709.32</v>
      </c>
      <c r="AW28" s="50">
        <f>AV28+AS28</f>
        <v>22648.559999999998</v>
      </c>
    </row>
    <row r="29" spans="1:49" s="1" customFormat="1" ht="15" customHeight="1">
      <c r="A29" s="107" t="s">
        <v>46</v>
      </c>
      <c r="B29" s="37">
        <f>B17</f>
        <v>169</v>
      </c>
      <c r="C29" s="114">
        <f>C22</f>
        <v>11.27</v>
      </c>
      <c r="D29" s="110">
        <f>ROUND(B29*C29,2)</f>
        <v>1904.63</v>
      </c>
      <c r="E29" s="115">
        <f>D29</f>
        <v>1904.63</v>
      </c>
      <c r="F29" s="37">
        <f>F17</f>
        <v>169</v>
      </c>
      <c r="G29" s="114">
        <f>G22</f>
        <v>11.27</v>
      </c>
      <c r="H29" s="110">
        <f>ROUND((F29*G29),2)</f>
        <v>1904.63</v>
      </c>
      <c r="I29" s="115">
        <f>H29+E29</f>
        <v>3809.26</v>
      </c>
      <c r="J29" s="37">
        <f>J17</f>
        <v>169</v>
      </c>
      <c r="K29" s="114">
        <f>K22</f>
        <v>11.27</v>
      </c>
      <c r="L29" s="110">
        <f>ROUND((J29*K29),2)</f>
        <v>1904.63</v>
      </c>
      <c r="M29" s="53">
        <f>L29+I29</f>
        <v>5713.89</v>
      </c>
      <c r="N29" s="37">
        <f>N17</f>
        <v>169</v>
      </c>
      <c r="O29" s="114">
        <f>O22</f>
        <v>11.27</v>
      </c>
      <c r="P29" s="110">
        <f>ROUND((N29*O29),2)</f>
        <v>1904.63</v>
      </c>
      <c r="Q29" s="53">
        <f>P29+M29</f>
        <v>7618.52</v>
      </c>
      <c r="R29" s="37">
        <f>R17</f>
        <v>169</v>
      </c>
      <c r="S29" s="114">
        <f>S22</f>
        <v>11.27</v>
      </c>
      <c r="T29" s="110">
        <f>ROUND((R29*S29),2)</f>
        <v>1904.63</v>
      </c>
      <c r="U29" s="115">
        <f>T29+Q29</f>
        <v>9523.150000000001</v>
      </c>
      <c r="V29" s="37">
        <f>V17</f>
        <v>169</v>
      </c>
      <c r="W29" s="114">
        <f>W22</f>
        <v>11.27</v>
      </c>
      <c r="X29" s="110">
        <f>ROUND((V29*W29),2)</f>
        <v>1904.63</v>
      </c>
      <c r="Y29" s="115">
        <f>X29+U29</f>
        <v>11427.780000000002</v>
      </c>
      <c r="Z29" s="37">
        <f>Z17</f>
        <v>169</v>
      </c>
      <c r="AA29" s="114">
        <f>AA22</f>
        <v>11.27</v>
      </c>
      <c r="AB29" s="110">
        <f>ROUND((Z29*AA29),2)</f>
        <v>1904.63</v>
      </c>
      <c r="AC29" s="115">
        <f>AB29+Y29</f>
        <v>13332.410000000003</v>
      </c>
      <c r="AD29" s="37">
        <f>AD17</f>
        <v>151.67</v>
      </c>
      <c r="AE29" s="114">
        <f>AE22</f>
        <v>11.27</v>
      </c>
      <c r="AF29" s="110">
        <f>ROUND((AD29*AE29),2)</f>
        <v>1709.32</v>
      </c>
      <c r="AG29" s="53">
        <f>AF29+AC29</f>
        <v>15041.730000000003</v>
      </c>
      <c r="AH29" s="37">
        <f>AH17</f>
        <v>151.67</v>
      </c>
      <c r="AI29" s="114">
        <f>AI22</f>
        <v>11.27</v>
      </c>
      <c r="AJ29" s="110">
        <f>ROUND((AH29*AI29),2)</f>
        <v>1709.32</v>
      </c>
      <c r="AK29" s="115">
        <f>AJ29+AG29</f>
        <v>16751.050000000003</v>
      </c>
      <c r="AL29" s="37">
        <f>AL17</f>
        <v>151.67</v>
      </c>
      <c r="AM29" s="114">
        <f>AM22</f>
        <v>11.27</v>
      </c>
      <c r="AN29" s="110">
        <f>ROUND((AL29*AM29),2)</f>
        <v>1709.32</v>
      </c>
      <c r="AO29" s="115">
        <f>AN29+AK29</f>
        <v>18460.370000000003</v>
      </c>
      <c r="AP29" s="37">
        <f>AP17</f>
        <v>151.67</v>
      </c>
      <c r="AQ29" s="114">
        <f>AQ22</f>
        <v>11.27</v>
      </c>
      <c r="AR29" s="110">
        <f>ROUND((AP29*AQ29),2)</f>
        <v>1709.32</v>
      </c>
      <c r="AS29" s="115">
        <f>AR29+AO29</f>
        <v>20169.690000000002</v>
      </c>
      <c r="AT29" s="37">
        <f>AT17</f>
        <v>151.67</v>
      </c>
      <c r="AU29" s="114">
        <f>AU22</f>
        <v>11.27</v>
      </c>
      <c r="AV29" s="110">
        <f>ROUND((AT29*AU29),2)</f>
        <v>1709.32</v>
      </c>
      <c r="AW29" s="53">
        <f>AV29+AS29</f>
        <v>21879.010000000002</v>
      </c>
    </row>
    <row r="30" spans="1:49" s="1" customFormat="1" ht="15" customHeight="1">
      <c r="A30" s="96" t="s">
        <v>58</v>
      </c>
      <c r="B30" s="54">
        <f>E28</f>
        <v>1953.46</v>
      </c>
      <c r="C30" s="109">
        <f>ROUND(MIN(MAX((Coeff_T/0.6)*(1.6*(E29/B30)-1),0),Coeff_T)/CoeffCP,4)</f>
        <v>0.3016</v>
      </c>
      <c r="D30" s="108">
        <f aca="true" t="shared" si="0" ref="D30:D35">E30</f>
        <v>589.16</v>
      </c>
      <c r="E30" s="110">
        <f>ROUND(B30*C30,2)</f>
        <v>589.16</v>
      </c>
      <c r="F30" s="54">
        <f>I28</f>
        <v>4276.79</v>
      </c>
      <c r="G30" s="109">
        <f>ROUND(MIN(MAX((Coeff_T/0.6)*(1.6*(I29/F30)-1),0),Coeff_T)/CoeffCP,4)</f>
        <v>0.2289</v>
      </c>
      <c r="H30" s="108">
        <f aca="true" t="shared" si="1" ref="H30:H35">I30-E30</f>
        <v>389.80000000000007</v>
      </c>
      <c r="I30" s="110">
        <f>ROUND(F30*G30,2)</f>
        <v>978.96</v>
      </c>
      <c r="J30" s="54">
        <f>M28</f>
        <v>6230.25</v>
      </c>
      <c r="K30" s="109">
        <f>ROUND(MIN(MAX((Coeff_T/0.6)*(1.6*(M29/J30)-1),0),Coeff_T)/CoeffCP,4)</f>
        <v>0.2517</v>
      </c>
      <c r="L30" s="108">
        <f aca="true" t="shared" si="2" ref="L30:L35">M30-I30</f>
        <v>589.19</v>
      </c>
      <c r="M30" s="105">
        <f>ROUND(J30*K30,2)</f>
        <v>1568.15</v>
      </c>
      <c r="N30" s="54">
        <f>Q28</f>
        <v>8183.71</v>
      </c>
      <c r="O30" s="109">
        <f>ROUND(MIN(MAX((Coeff_T/0.6)*(1.6*(Q29/N30)-1),0),Coeff_T)/CoeffCP,4)</f>
        <v>0.2636</v>
      </c>
      <c r="P30" s="108">
        <f aca="true" t="shared" si="3" ref="P30:P35">Q30-M30</f>
        <v>589.0799999999999</v>
      </c>
      <c r="Q30" s="105">
        <f>ROUND(N30*O30,2)</f>
        <v>2157.23</v>
      </c>
      <c r="R30" s="54">
        <f>U28</f>
        <v>10195.04</v>
      </c>
      <c r="S30" s="109">
        <f>ROUND(MIN(MAX((Coeff_T/0.6)*(1.6*(U29/R30)-1),0),Coeff_T)/CoeffCP,4)</f>
        <v>0.2663</v>
      </c>
      <c r="T30" s="108">
        <f aca="true" t="shared" si="4" ref="T30:T35">U30-Q30</f>
        <v>557.71</v>
      </c>
      <c r="U30" s="110">
        <f>ROUND(R30*S30,2)</f>
        <v>2714.94</v>
      </c>
      <c r="V30" s="54">
        <f>Y28</f>
        <v>12148.5</v>
      </c>
      <c r="W30" s="109">
        <f>ROUND(MIN(MAX((Coeff_T/0.6)*(1.6*(Y29/V30)-1),0),Coeff_T)/CoeffCP,4)</f>
        <v>0.272</v>
      </c>
      <c r="X30" s="108">
        <f aca="true" t="shared" si="5" ref="X30:X35">Y30-U30</f>
        <v>589.4499999999998</v>
      </c>
      <c r="Y30" s="110">
        <f>ROUND(V30*W30,2)</f>
        <v>3304.39</v>
      </c>
      <c r="Z30" s="54">
        <f>AC28</f>
        <v>14101.96</v>
      </c>
      <c r="AA30" s="109">
        <f>ROUND(MIN(MAX((Coeff_T/0.6)*(1.6*(AC29/Z30)-1),0),Coeff_T)/CoeffCP,4)</f>
        <v>0.2761</v>
      </c>
      <c r="AB30" s="108">
        <f aca="true" t="shared" si="6" ref="AB30:AB35">AC30-Y30</f>
        <v>589.1600000000003</v>
      </c>
      <c r="AC30" s="110">
        <f>ROUND(Z30*AA30,2)</f>
        <v>3893.55</v>
      </c>
      <c r="AD30" s="54">
        <f>AG28</f>
        <v>15811.279999999999</v>
      </c>
      <c r="AE30" s="109">
        <f>ROUND(MIN(MAX((Coeff_T/0.6)*(1.6*(AG29/AD30)-1),0),Coeff_T)/CoeffCP,4)</f>
        <v>0.2812</v>
      </c>
      <c r="AF30" s="108">
        <f aca="true" t="shared" si="7" ref="AF30:AF35">AG30-AC30</f>
        <v>552.5799999999999</v>
      </c>
      <c r="AG30" s="105">
        <f>ROUND(AD30*AE30,2)</f>
        <v>4446.13</v>
      </c>
      <c r="AH30" s="54">
        <f>AK28</f>
        <v>17520.6</v>
      </c>
      <c r="AI30" s="109">
        <f>ROUND(MIN(MAX((Coeff_T/0.6)*(1.6*(AK29/AH30)-1),0),Coeff_T)/CoeffCP,4)</f>
        <v>0.2853</v>
      </c>
      <c r="AJ30" s="108">
        <f aca="true" t="shared" si="8" ref="AJ30:AJ35">AK30-AG30</f>
        <v>552.5</v>
      </c>
      <c r="AK30" s="110">
        <f>ROUND(AH30*AI30,2)</f>
        <v>4998.63</v>
      </c>
      <c r="AL30" s="54">
        <f>AO28</f>
        <v>19229.92</v>
      </c>
      <c r="AM30" s="109">
        <f>ROUND(MIN(MAX((Coeff_T/0.6)*(1.6*(AO29/AL30)-1),0),Coeff_T)/CoeffCP,4)</f>
        <v>0.2886</v>
      </c>
      <c r="AN30" s="108">
        <f aca="true" t="shared" si="9" ref="AN30:AN35">AO30-AK30</f>
        <v>551.1199999999999</v>
      </c>
      <c r="AO30" s="110">
        <f>ROUND(AL30*AM30,2)</f>
        <v>5549.75</v>
      </c>
      <c r="AP30" s="54">
        <f>AS28</f>
        <v>20939.239999999998</v>
      </c>
      <c r="AQ30" s="109">
        <f>ROUND(MIN(MAX((Coeff_T/0.6)*(1.6*(AS29/AP30)-1),0),Coeff_T)/CoeffCP,4)</f>
        <v>0.2914</v>
      </c>
      <c r="AR30" s="108">
        <f aca="true" t="shared" si="10" ref="AR30:AR35">AS30-AO30</f>
        <v>551.9399999999996</v>
      </c>
      <c r="AS30" s="110">
        <f>ROUND(AP30*AQ30,2)</f>
        <v>6101.69</v>
      </c>
      <c r="AT30" s="54">
        <f>AW28</f>
        <v>22648.559999999998</v>
      </c>
      <c r="AU30" s="109">
        <f>ROUND(MIN(MAX((Coeff_T/0.6)*(1.6*(AW29/AT30)-1),0),Coeff_T)/CoeffCP,4)</f>
        <v>0.2938</v>
      </c>
      <c r="AV30" s="108">
        <f aca="true" t="shared" si="11" ref="AV30:AV35">AW30-AS30</f>
        <v>552.46</v>
      </c>
      <c r="AW30" s="105">
        <f>ROUND(AT30*AU30,2)</f>
        <v>6654.15</v>
      </c>
    </row>
    <row r="31" spans="1:49" s="1" customFormat="1" ht="15" customHeight="1">
      <c r="A31" s="96" t="s">
        <v>59</v>
      </c>
      <c r="B31" s="71">
        <f>E27</f>
        <v>2423.33</v>
      </c>
      <c r="C31" s="109">
        <f>ROUND(MIN(MAX((Coeff_T/0.6)*(1.6*(E29/B31)-1),0),Coeff_T)/CoeffCP,4)</f>
        <v>0.1387</v>
      </c>
      <c r="D31" s="108">
        <f t="shared" si="0"/>
        <v>336.12</v>
      </c>
      <c r="E31" s="110">
        <f>ROUND(B31*C31,2)</f>
        <v>336.12</v>
      </c>
      <c r="F31" s="71">
        <f>I27</f>
        <v>4746.66</v>
      </c>
      <c r="G31" s="109">
        <f>ROUND(MIN(MAX((Coeff_T/0.6)*(1.6*(I29/F31)-1),0),Coeff_T)/CoeffCP,4)</f>
        <v>0.1529</v>
      </c>
      <c r="H31" s="108">
        <f t="shared" si="1"/>
        <v>389.64</v>
      </c>
      <c r="I31" s="110">
        <f>ROUND(F31*G31,2)</f>
        <v>725.76</v>
      </c>
      <c r="J31" s="71">
        <f>M27</f>
        <v>6969.99</v>
      </c>
      <c r="K31" s="109">
        <f>ROUND(MIN(MAX((Coeff_T/0.6)*(1.6*(M29/J31)-1),0),Coeff_T)/CoeffCP,4)</f>
        <v>0.1678</v>
      </c>
      <c r="L31" s="108">
        <f t="shared" si="2"/>
        <v>443.79999999999995</v>
      </c>
      <c r="M31" s="105">
        <f>ROUND(J31*K31,2)</f>
        <v>1169.56</v>
      </c>
      <c r="N31" s="71">
        <f>Q27</f>
        <v>9143.32</v>
      </c>
      <c r="O31" s="109">
        <f>ROUND(MIN(MAX((Coeff_T/0.6)*(1.6*(Q29/N31)-1),0),Coeff_T)/CoeffCP,4)</f>
        <v>0.1794</v>
      </c>
      <c r="P31" s="108">
        <f t="shared" si="3"/>
        <v>470.75</v>
      </c>
      <c r="Q31" s="105">
        <f>ROUND(N31*O31,2)</f>
        <v>1640.31</v>
      </c>
      <c r="R31" s="71">
        <f>U27</f>
        <v>11766.65</v>
      </c>
      <c r="S31" s="109">
        <f>ROUND(MIN(MAX((Coeff_T/0.6)*(1.6*(U29/R31)-1),0),Coeff_T)/CoeffCP,4)</f>
        <v>0.1588</v>
      </c>
      <c r="T31" s="108">
        <f t="shared" si="4"/>
        <v>228.23000000000002</v>
      </c>
      <c r="U31" s="110">
        <f>ROUND(R31*S31,2)</f>
        <v>1868.54</v>
      </c>
      <c r="V31" s="71">
        <f>Y27</f>
        <v>13989.98</v>
      </c>
      <c r="W31" s="109">
        <f>ROUND(MIN(MAX((Coeff_T/0.6)*(1.6*(Y29/V31)-1),0),Coeff_T)/CoeffCP,4)</f>
        <v>0.1653</v>
      </c>
      <c r="X31" s="108">
        <f t="shared" si="5"/>
        <v>444</v>
      </c>
      <c r="Y31" s="110">
        <f>ROUND(V31*W31,2)</f>
        <v>2312.54</v>
      </c>
      <c r="Z31" s="71">
        <f>AC27</f>
        <v>16113.31</v>
      </c>
      <c r="AA31" s="109">
        <f>ROUND(MIN(MAX((Coeff_T/0.6)*(1.6*(AC29/Z31)-1),0),Coeff_T)/CoeffCP,4)</f>
        <v>0.1744</v>
      </c>
      <c r="AB31" s="108">
        <f t="shared" si="6"/>
        <v>497.6199999999999</v>
      </c>
      <c r="AC31" s="110">
        <f>ROUND(Z31*AA31,2)</f>
        <v>2810.16</v>
      </c>
      <c r="AD31" s="71">
        <f>AG27</f>
        <v>17971.27</v>
      </c>
      <c r="AE31" s="109">
        <f>ROUND(MIN(MAX((Coeff_T/0.6)*(1.6*(AG29/AD31)-1),0),Coeff_T)/CoeffCP,4)</f>
        <v>0.1826</v>
      </c>
      <c r="AF31" s="108">
        <f t="shared" si="7"/>
        <v>471.3900000000003</v>
      </c>
      <c r="AG31" s="105">
        <f>ROUND(AD31*AE31,2)</f>
        <v>3281.55</v>
      </c>
      <c r="AH31" s="71">
        <f>AK27</f>
        <v>19829.23</v>
      </c>
      <c r="AI31" s="109">
        <f>ROUND(MIN(MAX((Coeff_T/0.6)*(1.6*(AK29/AH31)-1),0),Coeff_T)/CoeffCP,4)</f>
        <v>0.1893</v>
      </c>
      <c r="AJ31" s="108">
        <f t="shared" si="8"/>
        <v>472.1199999999999</v>
      </c>
      <c r="AK31" s="110">
        <f>ROUND(AH31*AI31,2)</f>
        <v>3753.67</v>
      </c>
      <c r="AL31" s="71">
        <f>AO27</f>
        <v>21687.19</v>
      </c>
      <c r="AM31" s="109">
        <f>ROUND(MIN(MAX((Coeff_T/0.6)*(1.6*(AO29/AL31)-1),0),Coeff_T)/CoeffCP,4)</f>
        <v>0.1949</v>
      </c>
      <c r="AN31" s="108">
        <f t="shared" si="9"/>
        <v>473.15999999999985</v>
      </c>
      <c r="AO31" s="110">
        <f>ROUND(AL31*AM31,2)</f>
        <v>4226.83</v>
      </c>
      <c r="AP31" s="71">
        <f>AS27</f>
        <v>23545.149999999998</v>
      </c>
      <c r="AQ31" s="109">
        <f>ROUND(MIN(MAX((Coeff_T/0.6)*(1.6*(AS29/AP31)-1),0),Coeff_T)/CoeffCP,4)</f>
        <v>0.1996</v>
      </c>
      <c r="AR31" s="108">
        <f t="shared" si="10"/>
        <v>472.77999999999975</v>
      </c>
      <c r="AS31" s="110">
        <f>ROUND(AP31*AQ31,2)</f>
        <v>4699.61</v>
      </c>
      <c r="AT31" s="71">
        <f>AW27</f>
        <v>25403.109999999997</v>
      </c>
      <c r="AU31" s="109">
        <f>ROUND(MIN(MAX((Coeff_T/0.6)*(1.6*(AW29/AT31)-1),0),Coeff_T)/CoeffCP,4)</f>
        <v>0.2036</v>
      </c>
      <c r="AV31" s="108">
        <f t="shared" si="11"/>
        <v>472.46000000000004</v>
      </c>
      <c r="AW31" s="105">
        <f>ROUND(AT31*AU31,2)</f>
        <v>5172.07</v>
      </c>
    </row>
    <row r="32" spans="1:49" s="1" customFormat="1" ht="15" customHeight="1">
      <c r="A32" s="96" t="s">
        <v>60</v>
      </c>
      <c r="B32" s="76" t="str">
        <f>IF(E33=E32,"Réduct. plafonnée","")</f>
        <v>Réduct. plafonnée</v>
      </c>
      <c r="C32" s="113"/>
      <c r="D32" s="112">
        <f t="shared" si="0"/>
        <v>436.96</v>
      </c>
      <c r="E32" s="112">
        <f>ROUND(E31*1.3,2)</f>
        <v>436.96</v>
      </c>
      <c r="F32" s="76" t="str">
        <f>IF(I33=I32,"Réduct. plafonnée","")</f>
        <v>Réduct. plafonnée</v>
      </c>
      <c r="G32" s="113"/>
      <c r="H32" s="112">
        <f t="shared" si="1"/>
        <v>506.53000000000003</v>
      </c>
      <c r="I32" s="112">
        <f>ROUND(I31*1.3,2)</f>
        <v>943.49</v>
      </c>
      <c r="J32" s="76" t="str">
        <f>IF(M33=M32,"Réduct. plafonnée","")</f>
        <v>Réduct. plafonnée</v>
      </c>
      <c r="K32" s="113"/>
      <c r="L32" s="112">
        <f t="shared" si="2"/>
        <v>576.94</v>
      </c>
      <c r="M32" s="111">
        <f>ROUND(M31*1.3,2)</f>
        <v>1520.43</v>
      </c>
      <c r="N32" s="76" t="str">
        <f>IF(Q33=Q32,"Réduct. plafonnée","")</f>
        <v>Réduct. plafonnée</v>
      </c>
      <c r="O32" s="113"/>
      <c r="P32" s="112">
        <f t="shared" si="3"/>
        <v>611.97</v>
      </c>
      <c r="Q32" s="111">
        <f>ROUND(Q31*1.3,2)</f>
        <v>2132.4</v>
      </c>
      <c r="R32" s="76" t="str">
        <f>IF(U33=U32,"Réduct. plafonnée","")</f>
        <v>Réduct. plafonnée</v>
      </c>
      <c r="S32" s="113"/>
      <c r="T32" s="112">
        <f t="shared" si="4"/>
        <v>296.6999999999998</v>
      </c>
      <c r="U32" s="112">
        <f>ROUND(U31*1.3,2)</f>
        <v>2429.1</v>
      </c>
      <c r="V32" s="76" t="str">
        <f>IF(Y33=Y32,"Réduct. plafonnée","")</f>
        <v>Réduct. plafonnée</v>
      </c>
      <c r="W32" s="113"/>
      <c r="X32" s="112">
        <f t="shared" si="5"/>
        <v>577.2000000000003</v>
      </c>
      <c r="Y32" s="112">
        <f>ROUND(Y31*1.3,2)</f>
        <v>3006.3</v>
      </c>
      <c r="Z32" s="76" t="str">
        <f>IF(AC33=AC32,"Réduct. plafonnée","")</f>
        <v>Réduct. plafonnée</v>
      </c>
      <c r="AA32" s="113"/>
      <c r="AB32" s="112">
        <f t="shared" si="6"/>
        <v>646.9099999999999</v>
      </c>
      <c r="AC32" s="112">
        <f>ROUND(AC31*1.3,2)</f>
        <v>3653.21</v>
      </c>
      <c r="AD32" s="76" t="str">
        <f>IF(AG33=AG32,"Réduct. plafonnée","")</f>
        <v>Réduct. plafonnée</v>
      </c>
      <c r="AE32" s="113"/>
      <c r="AF32" s="112">
        <f t="shared" si="7"/>
        <v>612.8100000000004</v>
      </c>
      <c r="AG32" s="111">
        <f>ROUND(AG31*1.3,2)</f>
        <v>4266.02</v>
      </c>
      <c r="AH32" s="76" t="str">
        <f>IF(AK33=AK32,"Réduct. plafonnée","")</f>
        <v>Réduct. plafonnée</v>
      </c>
      <c r="AI32" s="113"/>
      <c r="AJ32" s="112">
        <f t="shared" si="8"/>
        <v>613.75</v>
      </c>
      <c r="AK32" s="112">
        <f>ROUND(AK31*1.3,2)</f>
        <v>4879.77</v>
      </c>
      <c r="AL32" s="76" t="str">
        <f>IF(AO33=AO32,"Réduct. plafonnée","")</f>
        <v>Réduct. plafonnée</v>
      </c>
      <c r="AM32" s="113"/>
      <c r="AN32" s="112">
        <f t="shared" si="9"/>
        <v>615.1099999999997</v>
      </c>
      <c r="AO32" s="112">
        <f>ROUND(AO31*1.3,2)</f>
        <v>5494.88</v>
      </c>
      <c r="AP32" s="76">
        <f>IF(AS33=AS32,"Réduct. plafonnée","")</f>
      </c>
      <c r="AQ32" s="113"/>
      <c r="AR32" s="112">
        <f t="shared" si="10"/>
        <v>614.6099999999997</v>
      </c>
      <c r="AS32" s="112">
        <f>ROUND(AS31*1.3,2)</f>
        <v>6109.49</v>
      </c>
      <c r="AT32" s="76">
        <f>IF(AW33=AW32,"Réduct. plafonnée","")</f>
      </c>
      <c r="AU32" s="113"/>
      <c r="AV32" s="112">
        <f t="shared" si="11"/>
        <v>614.1999999999998</v>
      </c>
      <c r="AW32" s="111">
        <f>ROUND(AW31*1.3,2)</f>
        <v>6723.69</v>
      </c>
    </row>
    <row r="33" spans="1:49" s="1" customFormat="1" ht="15" customHeight="1">
      <c r="A33" s="85" t="s">
        <v>57</v>
      </c>
      <c r="B33" s="76" t="str">
        <f>IF(E33=E32,"   à 130% sans DFS","")</f>
        <v>   à 130% sans DFS</v>
      </c>
      <c r="C33" s="109"/>
      <c r="D33" s="108">
        <f t="shared" si="0"/>
        <v>436.96</v>
      </c>
      <c r="E33" s="110">
        <f>MIN(E30,E32)</f>
        <v>436.96</v>
      </c>
      <c r="F33" s="77" t="str">
        <f>IF(I33=I32,"   à 130% sans DFS","")</f>
        <v>   à 130% sans DFS</v>
      </c>
      <c r="G33" s="109"/>
      <c r="H33" s="108">
        <f t="shared" si="1"/>
        <v>506.53000000000003</v>
      </c>
      <c r="I33" s="110">
        <f>MIN(I30,I32)</f>
        <v>943.49</v>
      </c>
      <c r="J33" s="77" t="str">
        <f>IF(M33=M32,"   à 130% sans DFS","")</f>
        <v>   à 130% sans DFS</v>
      </c>
      <c r="K33" s="109"/>
      <c r="L33" s="108">
        <f t="shared" si="2"/>
        <v>576.94</v>
      </c>
      <c r="M33" s="105">
        <f>MIN(M30,M32)</f>
        <v>1520.43</v>
      </c>
      <c r="N33" s="77" t="str">
        <f>IF(Q33=Q32,"   à 130% sans DFS","")</f>
        <v>   à 130% sans DFS</v>
      </c>
      <c r="O33" s="109"/>
      <c r="P33" s="108">
        <f t="shared" si="3"/>
        <v>611.97</v>
      </c>
      <c r="Q33" s="105">
        <f>MIN(Q30,Q32)</f>
        <v>2132.4</v>
      </c>
      <c r="R33" s="77" t="str">
        <f>IF(U33=U32,"   à 130% sans DFS","")</f>
        <v>   à 130% sans DFS</v>
      </c>
      <c r="S33" s="109"/>
      <c r="T33" s="108">
        <f t="shared" si="4"/>
        <v>296.6999999999998</v>
      </c>
      <c r="U33" s="110">
        <f>MIN(U30,U32)</f>
        <v>2429.1</v>
      </c>
      <c r="V33" s="77" t="str">
        <f>IF(Y33=Y32,"   à 130% sans DFS","")</f>
        <v>   à 130% sans DFS</v>
      </c>
      <c r="W33" s="109"/>
      <c r="X33" s="108">
        <f t="shared" si="5"/>
        <v>577.2000000000003</v>
      </c>
      <c r="Y33" s="110">
        <f>MIN(Y30,Y32)</f>
        <v>3006.3</v>
      </c>
      <c r="Z33" s="77" t="str">
        <f>IF(AC33=AC32,"   à 130% sans DFS","")</f>
        <v>   à 130% sans DFS</v>
      </c>
      <c r="AA33" s="109"/>
      <c r="AB33" s="108">
        <f t="shared" si="6"/>
        <v>646.9099999999999</v>
      </c>
      <c r="AC33" s="110">
        <f>MIN(AC30,AC32)</f>
        <v>3653.21</v>
      </c>
      <c r="AD33" s="77" t="str">
        <f>IF(AG33=AG32,"   à 130% sans DFS","")</f>
        <v>   à 130% sans DFS</v>
      </c>
      <c r="AE33" s="109"/>
      <c r="AF33" s="108">
        <f t="shared" si="7"/>
        <v>612.8100000000004</v>
      </c>
      <c r="AG33" s="105">
        <f>MIN(AG30,AG32)</f>
        <v>4266.02</v>
      </c>
      <c r="AH33" s="77" t="str">
        <f>IF(AK33=AK32,"   à 130% sans DFS","")</f>
        <v>   à 130% sans DFS</v>
      </c>
      <c r="AI33" s="109"/>
      <c r="AJ33" s="108">
        <f t="shared" si="8"/>
        <v>613.75</v>
      </c>
      <c r="AK33" s="110">
        <f>MIN(AK30,AK32)</f>
        <v>4879.77</v>
      </c>
      <c r="AL33" s="77" t="str">
        <f>IF(AO33=AO32,"   à 130% sans DFS","")</f>
        <v>   à 130% sans DFS</v>
      </c>
      <c r="AM33" s="109"/>
      <c r="AN33" s="108">
        <f t="shared" si="9"/>
        <v>615.1099999999997</v>
      </c>
      <c r="AO33" s="110">
        <f>MIN(AO30,AO32)</f>
        <v>5494.88</v>
      </c>
      <c r="AP33" s="77">
        <f>IF(AS33=AS32,"   à 130% sans DFS","")</f>
      </c>
      <c r="AQ33" s="109"/>
      <c r="AR33" s="108">
        <f t="shared" si="10"/>
        <v>606.8099999999995</v>
      </c>
      <c r="AS33" s="110">
        <f>MIN(AS30,AS32)</f>
        <v>6101.69</v>
      </c>
      <c r="AT33" s="77">
        <f>IF(AW33=AW32,"   à 130% sans DFS","")</f>
      </c>
      <c r="AU33" s="109"/>
      <c r="AV33" s="108">
        <f t="shared" si="11"/>
        <v>552.46</v>
      </c>
      <c r="AW33" s="105">
        <f>MIN(AW30,AW32)</f>
        <v>6654.15</v>
      </c>
    </row>
    <row r="34" spans="1:49" s="1" customFormat="1" ht="15" customHeight="1">
      <c r="A34" s="107" t="s">
        <v>44</v>
      </c>
      <c r="B34" s="29"/>
      <c r="C34" s="62">
        <f>ROUND(C30*(Coeff_T-PartAA)/Coeff_T,4)</f>
        <v>0.2455</v>
      </c>
      <c r="D34" s="106">
        <f t="shared" si="0"/>
        <v>355.68</v>
      </c>
      <c r="E34" s="105">
        <f>ROUND(E33*(Coeff_T-PartAA)/Coeff_T,2)</f>
        <v>355.68</v>
      </c>
      <c r="F34" s="61"/>
      <c r="G34" s="59">
        <f>ROUND(G30*(Coeff_T-PartAA)/Coeff_T,4)</f>
        <v>0.1863</v>
      </c>
      <c r="H34" s="106">
        <f t="shared" si="1"/>
        <v>412.31</v>
      </c>
      <c r="I34" s="105">
        <f>ROUND(I33*(Coeff_T-PartAA)/Coeff_T,2)</f>
        <v>767.99</v>
      </c>
      <c r="J34" s="61"/>
      <c r="K34" s="59">
        <f>ROUND(K30*(Coeff_T-PartAA)/Coeff_T,4)</f>
        <v>0.2049</v>
      </c>
      <c r="L34" s="106">
        <f t="shared" si="2"/>
        <v>469.6199999999999</v>
      </c>
      <c r="M34" s="105">
        <f>ROUND(M33*(Coeff_T-PartAA)/Coeff_T,2)</f>
        <v>1237.61</v>
      </c>
      <c r="N34" s="61"/>
      <c r="O34" s="59">
        <f>ROUND(O30*(Coeff_T-PartAA)/Coeff_T,4)</f>
        <v>0.2146</v>
      </c>
      <c r="P34" s="106">
        <f t="shared" si="3"/>
        <v>498.1400000000001</v>
      </c>
      <c r="Q34" s="105">
        <f>ROUND(Q33*(Coeff_T-PartAA)/Coeff_T,2)</f>
        <v>1735.75</v>
      </c>
      <c r="R34" s="61"/>
      <c r="S34" s="59">
        <f>ROUND(S30*(Coeff_T-PartAA)/Coeff_T,4)</f>
        <v>0.2168</v>
      </c>
      <c r="T34" s="106">
        <f t="shared" si="4"/>
        <v>241.51</v>
      </c>
      <c r="U34" s="105">
        <f>ROUND(U33*(Coeff_T-PartAA)/Coeff_T,2)</f>
        <v>1977.26</v>
      </c>
      <c r="V34" s="61"/>
      <c r="W34" s="59">
        <f>ROUND(W30*(Coeff_T-PartAA)/Coeff_T,4)</f>
        <v>0.2214</v>
      </c>
      <c r="X34" s="106">
        <f t="shared" si="5"/>
        <v>469.8399999999999</v>
      </c>
      <c r="Y34" s="105">
        <f>ROUND(Y33*(Coeff_T-PartAA)/Coeff_T,2)</f>
        <v>2447.1</v>
      </c>
      <c r="Z34" s="61"/>
      <c r="AA34" s="59">
        <f>ROUND(AA30*(Coeff_T-PartAA)/Coeff_T,4)</f>
        <v>0.2247</v>
      </c>
      <c r="AB34" s="106">
        <f t="shared" si="6"/>
        <v>526.5700000000002</v>
      </c>
      <c r="AC34" s="105">
        <f>ROUND(AC33*(Coeff_T-PartAA)/Coeff_T,2)</f>
        <v>2973.67</v>
      </c>
      <c r="AD34" s="61"/>
      <c r="AE34" s="59">
        <f>ROUND(AE30*(Coeff_T-PartAA)/Coeff_T,4)</f>
        <v>0.2289</v>
      </c>
      <c r="AF34" s="106">
        <f t="shared" si="7"/>
        <v>498.8299999999999</v>
      </c>
      <c r="AG34" s="105">
        <f>ROUND(AG33*(Coeff_T-PartAA)/Coeff_T,2)</f>
        <v>3472.5</v>
      </c>
      <c r="AH34" s="61"/>
      <c r="AI34" s="59">
        <f>ROUND(AI30*(Coeff_T-PartAA)/Coeff_T,4)</f>
        <v>0.2322</v>
      </c>
      <c r="AJ34" s="106">
        <f t="shared" si="8"/>
        <v>499.5799999999999</v>
      </c>
      <c r="AK34" s="105">
        <f>ROUND(AK33*(Coeff_T-PartAA)/Coeff_T,2)</f>
        <v>3972.08</v>
      </c>
      <c r="AL34" s="61"/>
      <c r="AM34" s="59">
        <f>ROUND(AM30*(Coeff_T-PartAA)/Coeff_T,4)</f>
        <v>0.2349</v>
      </c>
      <c r="AN34" s="106">
        <f t="shared" si="9"/>
        <v>500.6900000000005</v>
      </c>
      <c r="AO34" s="105">
        <f>ROUND(AO33*(Coeff_T-PartAA)/Coeff_T,2)</f>
        <v>4472.77</v>
      </c>
      <c r="AP34" s="61"/>
      <c r="AQ34" s="59">
        <f>ROUND(AQ30*(Coeff_T-PartAA)/Coeff_T,4)</f>
        <v>0.2372</v>
      </c>
      <c r="AR34" s="106">
        <f t="shared" si="10"/>
        <v>493.9399999999996</v>
      </c>
      <c r="AS34" s="105">
        <f>ROUND(AS33*(Coeff_T-PartAA)/Coeff_T,2)</f>
        <v>4966.71</v>
      </c>
      <c r="AT34" s="61"/>
      <c r="AU34" s="59">
        <f>ROUND(AU30*(Coeff_T-PartAA)/Coeff_T,4)</f>
        <v>0.2392</v>
      </c>
      <c r="AV34" s="106">
        <f t="shared" si="11"/>
        <v>449.6999999999998</v>
      </c>
      <c r="AW34" s="105">
        <f>ROUND(AW33*(Coeff_T-PartAA)/Coeff_T,2)</f>
        <v>5416.41</v>
      </c>
    </row>
    <row r="35" spans="1:49" s="1" customFormat="1" ht="15" customHeight="1" thickBot="1">
      <c r="A35" s="104" t="s">
        <v>45</v>
      </c>
      <c r="B35" s="88"/>
      <c r="C35" s="89">
        <f>C30-C34</f>
        <v>0.05609999999999998</v>
      </c>
      <c r="D35" s="90">
        <f t="shared" si="0"/>
        <v>81.27999999999997</v>
      </c>
      <c r="E35" s="103">
        <f>E33-E34</f>
        <v>81.27999999999997</v>
      </c>
      <c r="F35" s="92"/>
      <c r="G35" s="93">
        <f>G30-G34</f>
        <v>0.0426</v>
      </c>
      <c r="H35" s="90">
        <f t="shared" si="1"/>
        <v>94.22000000000003</v>
      </c>
      <c r="I35" s="103">
        <f>I33-I34</f>
        <v>175.5</v>
      </c>
      <c r="J35" s="92"/>
      <c r="K35" s="93">
        <f>K30-K34</f>
        <v>0.04679999999999998</v>
      </c>
      <c r="L35" s="90">
        <f t="shared" si="2"/>
        <v>107.32000000000016</v>
      </c>
      <c r="M35" s="103">
        <f>M33-M34</f>
        <v>282.82000000000016</v>
      </c>
      <c r="N35" s="92"/>
      <c r="O35" s="93">
        <f>O30-O34</f>
        <v>0.04899999999999999</v>
      </c>
      <c r="P35" s="90">
        <f t="shared" si="3"/>
        <v>113.82999999999993</v>
      </c>
      <c r="Q35" s="103">
        <f>Q33-Q34</f>
        <v>396.6500000000001</v>
      </c>
      <c r="R35" s="92"/>
      <c r="S35" s="93">
        <f>S30-S34</f>
        <v>0.04949999999999999</v>
      </c>
      <c r="T35" s="90">
        <f t="shared" si="4"/>
        <v>55.18999999999983</v>
      </c>
      <c r="U35" s="103">
        <f>U33-U34</f>
        <v>451.8399999999999</v>
      </c>
      <c r="V35" s="92"/>
      <c r="W35" s="93">
        <f>W30-W34</f>
        <v>0.050600000000000006</v>
      </c>
      <c r="X35" s="90">
        <f t="shared" si="5"/>
        <v>107.36000000000035</v>
      </c>
      <c r="Y35" s="103">
        <f>Y33-Y34</f>
        <v>559.2000000000003</v>
      </c>
      <c r="Z35" s="92"/>
      <c r="AA35" s="93">
        <f>AA30-AA34</f>
        <v>0.0514</v>
      </c>
      <c r="AB35" s="90">
        <f t="shared" si="6"/>
        <v>120.33999999999969</v>
      </c>
      <c r="AC35" s="103">
        <f>AC33-AC34</f>
        <v>679.54</v>
      </c>
      <c r="AD35" s="92"/>
      <c r="AE35" s="93">
        <f>AE30-AE34</f>
        <v>0.05230000000000001</v>
      </c>
      <c r="AF35" s="90">
        <f t="shared" si="7"/>
        <v>113.98000000000047</v>
      </c>
      <c r="AG35" s="103">
        <f>AG33-AG34</f>
        <v>793.5200000000004</v>
      </c>
      <c r="AH35" s="92"/>
      <c r="AI35" s="93">
        <f>AI30-AI34</f>
        <v>0.05310000000000001</v>
      </c>
      <c r="AJ35" s="90">
        <f t="shared" si="8"/>
        <v>114.17000000000007</v>
      </c>
      <c r="AK35" s="103">
        <f>AK33-AK34</f>
        <v>907.6900000000005</v>
      </c>
      <c r="AL35" s="92"/>
      <c r="AM35" s="93">
        <f>AM30-AM34</f>
        <v>0.053700000000000025</v>
      </c>
      <c r="AN35" s="90">
        <f t="shared" si="9"/>
        <v>114.41999999999916</v>
      </c>
      <c r="AO35" s="103">
        <f>AO33-AO34</f>
        <v>1022.1099999999997</v>
      </c>
      <c r="AP35" s="92"/>
      <c r="AQ35" s="93">
        <f>AQ30-AQ34</f>
        <v>0.0542</v>
      </c>
      <c r="AR35" s="90">
        <f t="shared" si="10"/>
        <v>112.86999999999989</v>
      </c>
      <c r="AS35" s="103">
        <f>AS33-AS34</f>
        <v>1134.9799999999996</v>
      </c>
      <c r="AT35" s="92"/>
      <c r="AU35" s="93">
        <f>AU30-AU34</f>
        <v>0.05460000000000001</v>
      </c>
      <c r="AV35" s="90">
        <f t="shared" si="11"/>
        <v>102.76000000000022</v>
      </c>
      <c r="AW35" s="103">
        <f>AW33-AW34</f>
        <v>1237.7399999999998</v>
      </c>
    </row>
    <row r="36" spans="1:49" ht="12.75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8"/>
      <c r="AO36" s="18"/>
      <c r="AP36" s="18"/>
      <c r="AQ36" s="18"/>
      <c r="AR36" s="18"/>
      <c r="AS36" s="18"/>
      <c r="AT36" s="18"/>
      <c r="AU36" s="18"/>
      <c r="AV36" s="18"/>
      <c r="AW36" s="18"/>
    </row>
    <row r="37" spans="1:2" ht="12.75">
      <c r="A37" s="102" t="s">
        <v>50</v>
      </c>
      <c r="B37" s="101" t="s">
        <v>71</v>
      </c>
    </row>
    <row r="38" spans="1:2" ht="12.75">
      <c r="A38" s="101"/>
      <c r="B38" s="101" t="s">
        <v>72</v>
      </c>
    </row>
    <row r="39" spans="1:2" ht="12.75">
      <c r="A39" s="101"/>
      <c r="B39" s="101" t="s">
        <v>70</v>
      </c>
    </row>
    <row r="40" spans="1:2" ht="12.75">
      <c r="A40" s="100" t="s">
        <v>53</v>
      </c>
      <c r="B40" s="99" t="s">
        <v>54</v>
      </c>
    </row>
    <row r="41" ht="12.75">
      <c r="B41"/>
    </row>
    <row r="42" spans="1:2" ht="12.75">
      <c r="A42" s="98" t="s">
        <v>55</v>
      </c>
      <c r="B42" s="97" t="s">
        <v>49</v>
      </c>
    </row>
    <row r="44" spans="1:2" ht="12.75">
      <c r="A44" s="143"/>
      <c r="B44" s="144"/>
    </row>
    <row r="45" ht="12.75">
      <c r="B45" s="144"/>
    </row>
    <row r="46" ht="12.75">
      <c r="B46" s="144"/>
    </row>
  </sheetData>
  <sheetProtection selectLockedCells="1"/>
  <mergeCells count="19">
    <mergeCell ref="Z5:AC5"/>
    <mergeCell ref="AD5:AG5"/>
    <mergeCell ref="AH5:AK5"/>
    <mergeCell ref="AL5:AO5"/>
    <mergeCell ref="AP5:AS5"/>
    <mergeCell ref="AT5:AW5"/>
    <mergeCell ref="B5:E5"/>
    <mergeCell ref="F5:I5"/>
    <mergeCell ref="J5:M5"/>
    <mergeCell ref="N5:Q5"/>
    <mergeCell ref="R5:U5"/>
    <mergeCell ref="V5:Y5"/>
    <mergeCell ref="A1:AA1"/>
    <mergeCell ref="K2:N2"/>
    <mergeCell ref="Q2:R2"/>
    <mergeCell ref="K3:N3"/>
    <mergeCell ref="Q3:R3"/>
    <mergeCell ref="K4:N4"/>
    <mergeCell ref="R4:W4"/>
  </mergeCells>
  <conditionalFormatting sqref="A1:H1 K2 K4 H2:H4 J1:AA1 O4:R4 A2:F4 X4:AA4 S2:Z2 S3:AA3 O2:Q3">
    <cfRule type="expression" priority="3" dxfId="0" stopIfTrue="1">
      <formula>CELL("protege",A1)=0</formula>
    </cfRule>
  </conditionalFormatting>
  <conditionalFormatting sqref="K3">
    <cfRule type="expression" priority="2" dxfId="0" stopIfTrue="1">
      <formula>CELL("protege",K3)=0</formula>
    </cfRule>
  </conditionalFormatting>
  <conditionalFormatting sqref="I1:I4">
    <cfRule type="expression" priority="1" dxfId="0" stopIfTrue="1">
      <formula>CELL("protege",I1)=0</formula>
    </cfRule>
  </conditionalFormatting>
  <printOptions horizontalCentered="1"/>
  <pageMargins left="0.3937007874015748" right="0.1968503937007874" top="0.984251968503937" bottom="0.7874015748031497" header="0.3937007874015748" footer="0.5118110236220472"/>
  <pageSetup fitToHeight="0" fitToWidth="3" horizontalDpi="300" verticalDpi="300" orientation="landscape" paperSize="9" scale="85" r:id="rId3"/>
  <headerFooter alignWithMargins="0">
    <oddHeader>&amp;R&amp;"Arial,Gras"&amp;12&amp;A</oddHeader>
  </headerFooter>
  <colBreaks count="1" manualBreakCount="1">
    <brk id="17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46"/>
  <sheetViews>
    <sheetView tabSelected="1" zoomScalePageLayoutView="0" workbookViewId="0" topLeftCell="A1">
      <selection activeCell="B8" sqref="B8"/>
    </sheetView>
  </sheetViews>
  <sheetFormatPr defaultColWidth="11.421875" defaultRowHeight="12.75"/>
  <cols>
    <col min="1" max="1" width="39.421875" style="0" customWidth="1"/>
    <col min="2" max="2" width="8.28125" style="5" customWidth="1"/>
    <col min="3" max="3" width="6.7109375" style="5" customWidth="1"/>
    <col min="4" max="6" width="8.28125" style="5" customWidth="1"/>
    <col min="7" max="7" width="6.7109375" style="5" customWidth="1"/>
    <col min="8" max="10" width="8.28125" style="5" customWidth="1"/>
    <col min="11" max="11" width="6.7109375" style="5" customWidth="1"/>
    <col min="12" max="14" width="8.28125" style="5" customWidth="1"/>
    <col min="15" max="15" width="6.7109375" style="5" customWidth="1"/>
    <col min="16" max="18" width="8.28125" style="5" customWidth="1"/>
    <col min="19" max="19" width="6.7109375" style="5" customWidth="1"/>
    <col min="20" max="22" width="8.28125" style="5" customWidth="1"/>
    <col min="23" max="23" width="6.7109375" style="5" customWidth="1"/>
    <col min="24" max="26" width="8.28125" style="5" customWidth="1"/>
    <col min="27" max="27" width="6.7109375" style="5" customWidth="1"/>
    <col min="28" max="30" width="8.28125" style="5" customWidth="1"/>
    <col min="31" max="31" width="6.7109375" style="5" customWidth="1"/>
    <col min="32" max="34" width="8.28125" style="5" customWidth="1"/>
    <col min="35" max="35" width="6.7109375" style="5" customWidth="1"/>
    <col min="36" max="38" width="8.28125" style="5" customWidth="1"/>
    <col min="39" max="39" width="6.7109375" style="5" customWidth="1"/>
    <col min="40" max="42" width="8.28125" style="0" customWidth="1"/>
    <col min="43" max="43" width="6.7109375" style="0" customWidth="1"/>
    <col min="44" max="46" width="8.28125" style="0" customWidth="1"/>
    <col min="47" max="47" width="6.7109375" style="0" customWidth="1"/>
    <col min="48" max="49" width="8.28125" style="0" customWidth="1"/>
  </cols>
  <sheetData>
    <row r="1" spans="1:27" s="132" customFormat="1" ht="30" customHeight="1">
      <c r="A1" s="158" t="s">
        <v>78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</row>
    <row r="2" spans="1:26" s="132" customFormat="1" ht="18" customHeight="1">
      <c r="A2" s="142"/>
      <c r="B2" s="140" t="s">
        <v>40</v>
      </c>
      <c r="C2" s="140" t="s">
        <v>30</v>
      </c>
      <c r="D2" s="140" t="s">
        <v>31</v>
      </c>
      <c r="E2" s="140" t="s">
        <v>32</v>
      </c>
      <c r="F2" s="140"/>
      <c r="H2" s="140" t="s">
        <v>33</v>
      </c>
      <c r="I2" s="140"/>
      <c r="K2" s="160" t="s">
        <v>34</v>
      </c>
      <c r="L2" s="160"/>
      <c r="M2" s="160"/>
      <c r="N2" s="160"/>
      <c r="O2" s="136">
        <v>0.3234</v>
      </c>
      <c r="P2" s="134"/>
      <c r="Q2" s="161" t="s">
        <v>61</v>
      </c>
      <c r="R2" s="161"/>
      <c r="S2" s="137">
        <v>1</v>
      </c>
      <c r="T2" s="134"/>
      <c r="U2" s="134"/>
      <c r="V2" s="134"/>
      <c r="W2" s="134"/>
      <c r="X2" s="134"/>
      <c r="Y2" s="141" t="s">
        <v>79</v>
      </c>
      <c r="Z2" s="140"/>
    </row>
    <row r="3" spans="1:27" s="132" customFormat="1" ht="18" customHeight="1">
      <c r="A3" s="139" t="s">
        <v>35</v>
      </c>
      <c r="B3" s="136">
        <v>4.72</v>
      </c>
      <c r="C3" s="136">
        <v>1.29</v>
      </c>
      <c r="D3" s="136">
        <f>B3+C3</f>
        <v>6.01</v>
      </c>
      <c r="E3" s="136">
        <f>ROUND(D3/100,4)</f>
        <v>0.0601</v>
      </c>
      <c r="F3" s="136"/>
      <c r="H3" s="134"/>
      <c r="I3" s="136"/>
      <c r="K3" s="162" t="s">
        <v>36</v>
      </c>
      <c r="L3" s="162"/>
      <c r="M3" s="162"/>
      <c r="N3" s="162"/>
      <c r="O3" s="135">
        <f>O2-E3+MIN(E4,E3)+(H4-0.5)/100</f>
        <v>0.3234</v>
      </c>
      <c r="P3" s="134"/>
      <c r="Q3" s="161" t="s">
        <v>37</v>
      </c>
      <c r="R3" s="161"/>
      <c r="S3" s="137">
        <v>1</v>
      </c>
      <c r="T3" s="134"/>
      <c r="U3" s="134"/>
      <c r="V3" s="134"/>
      <c r="W3" s="134"/>
      <c r="X3" s="134"/>
      <c r="Y3" s="134"/>
      <c r="Z3" s="134"/>
      <c r="AA3" s="134"/>
    </row>
    <row r="4" spans="1:27" s="132" customFormat="1" ht="18" customHeight="1" thickBot="1">
      <c r="A4" s="138" t="s">
        <v>38</v>
      </c>
      <c r="B4" s="137">
        <v>4.72</v>
      </c>
      <c r="C4" s="136">
        <v>1.29</v>
      </c>
      <c r="D4" s="136">
        <f>B4+C4</f>
        <v>6.01</v>
      </c>
      <c r="E4" s="136">
        <f>ROUND(D4/100,4)</f>
        <v>0.0601</v>
      </c>
      <c r="F4" s="136"/>
      <c r="H4" s="137">
        <v>0.5</v>
      </c>
      <c r="I4" s="136"/>
      <c r="K4" s="163" t="s">
        <v>39</v>
      </c>
      <c r="L4" s="163"/>
      <c r="M4" s="163"/>
      <c r="N4" s="163"/>
      <c r="O4" s="135">
        <f>MIN(E4,E3)</f>
        <v>0.0601</v>
      </c>
      <c r="P4" s="133"/>
      <c r="Q4" s="133"/>
      <c r="R4" s="164"/>
      <c r="S4" s="164"/>
      <c r="T4" s="164"/>
      <c r="U4" s="164"/>
      <c r="V4" s="164"/>
      <c r="W4" s="164"/>
      <c r="X4" s="134"/>
      <c r="Y4" s="133"/>
      <c r="Z4" s="133"/>
      <c r="AA4" s="133"/>
    </row>
    <row r="5" spans="1:49" ht="12.75">
      <c r="A5" s="78"/>
      <c r="B5" s="149" t="s">
        <v>12</v>
      </c>
      <c r="C5" s="150"/>
      <c r="D5" s="150"/>
      <c r="E5" s="151"/>
      <c r="F5" s="146" t="s">
        <v>13</v>
      </c>
      <c r="G5" s="147"/>
      <c r="H5" s="147"/>
      <c r="I5" s="148"/>
      <c r="J5" s="146" t="s">
        <v>15</v>
      </c>
      <c r="K5" s="147"/>
      <c r="L5" s="147"/>
      <c r="M5" s="148"/>
      <c r="N5" s="146" t="s">
        <v>16</v>
      </c>
      <c r="O5" s="147"/>
      <c r="P5" s="147"/>
      <c r="Q5" s="148"/>
      <c r="R5" s="146" t="s">
        <v>17</v>
      </c>
      <c r="S5" s="147"/>
      <c r="T5" s="147"/>
      <c r="U5" s="148"/>
      <c r="V5" s="146" t="s">
        <v>18</v>
      </c>
      <c r="W5" s="147"/>
      <c r="X5" s="147"/>
      <c r="Y5" s="148"/>
      <c r="Z5" s="146" t="s">
        <v>19</v>
      </c>
      <c r="AA5" s="147"/>
      <c r="AB5" s="147"/>
      <c r="AC5" s="148"/>
      <c r="AD5" s="146" t="s">
        <v>20</v>
      </c>
      <c r="AE5" s="147"/>
      <c r="AF5" s="147"/>
      <c r="AG5" s="148"/>
      <c r="AH5" s="146" t="s">
        <v>21</v>
      </c>
      <c r="AI5" s="147"/>
      <c r="AJ5" s="147"/>
      <c r="AK5" s="148"/>
      <c r="AL5" s="146" t="s">
        <v>22</v>
      </c>
      <c r="AM5" s="147"/>
      <c r="AN5" s="147"/>
      <c r="AO5" s="148"/>
      <c r="AP5" s="146" t="s">
        <v>23</v>
      </c>
      <c r="AQ5" s="147"/>
      <c r="AR5" s="147"/>
      <c r="AS5" s="148"/>
      <c r="AT5" s="146" t="s">
        <v>24</v>
      </c>
      <c r="AU5" s="147"/>
      <c r="AV5" s="147"/>
      <c r="AW5" s="148"/>
    </row>
    <row r="6" spans="1:49" s="1" customFormat="1" ht="21.75" customHeight="1">
      <c r="A6" s="79" t="s">
        <v>0</v>
      </c>
      <c r="B6" s="2" t="s">
        <v>8</v>
      </c>
      <c r="C6" s="131" t="s">
        <v>9</v>
      </c>
      <c r="D6" s="131" t="s">
        <v>10</v>
      </c>
      <c r="E6" s="131" t="s">
        <v>43</v>
      </c>
      <c r="F6" s="2" t="s">
        <v>8</v>
      </c>
      <c r="G6" s="131" t="s">
        <v>9</v>
      </c>
      <c r="H6" s="131" t="s">
        <v>10</v>
      </c>
      <c r="I6" s="131" t="s">
        <v>43</v>
      </c>
      <c r="J6" s="2" t="s">
        <v>8</v>
      </c>
      <c r="K6" s="131" t="s">
        <v>9</v>
      </c>
      <c r="L6" s="131" t="s">
        <v>10</v>
      </c>
      <c r="M6" s="131" t="s">
        <v>43</v>
      </c>
      <c r="N6" s="2" t="s">
        <v>8</v>
      </c>
      <c r="O6" s="131" t="s">
        <v>9</v>
      </c>
      <c r="P6" s="131" t="s">
        <v>10</v>
      </c>
      <c r="Q6" s="4" t="s">
        <v>43</v>
      </c>
      <c r="R6" s="2" t="s">
        <v>8</v>
      </c>
      <c r="S6" s="131" t="s">
        <v>9</v>
      </c>
      <c r="T6" s="131" t="s">
        <v>10</v>
      </c>
      <c r="U6" s="131" t="s">
        <v>43</v>
      </c>
      <c r="V6" s="2" t="s">
        <v>8</v>
      </c>
      <c r="W6" s="131" t="s">
        <v>9</v>
      </c>
      <c r="X6" s="131" t="s">
        <v>10</v>
      </c>
      <c r="Y6" s="131" t="s">
        <v>43</v>
      </c>
      <c r="Z6" s="2" t="s">
        <v>8</v>
      </c>
      <c r="AA6" s="131" t="s">
        <v>9</v>
      </c>
      <c r="AB6" s="131" t="s">
        <v>10</v>
      </c>
      <c r="AC6" s="131" t="s">
        <v>43</v>
      </c>
      <c r="AD6" s="2" t="s">
        <v>8</v>
      </c>
      <c r="AE6" s="131" t="s">
        <v>9</v>
      </c>
      <c r="AF6" s="131" t="s">
        <v>10</v>
      </c>
      <c r="AG6" s="4" t="s">
        <v>43</v>
      </c>
      <c r="AH6" s="2" t="s">
        <v>8</v>
      </c>
      <c r="AI6" s="131" t="s">
        <v>9</v>
      </c>
      <c r="AJ6" s="131" t="s">
        <v>10</v>
      </c>
      <c r="AK6" s="131" t="s">
        <v>43</v>
      </c>
      <c r="AL6" s="2" t="s">
        <v>8</v>
      </c>
      <c r="AM6" s="131" t="s">
        <v>9</v>
      </c>
      <c r="AN6" s="131" t="s">
        <v>10</v>
      </c>
      <c r="AO6" s="131" t="s">
        <v>43</v>
      </c>
      <c r="AP6" s="2" t="s">
        <v>8</v>
      </c>
      <c r="AQ6" s="131" t="s">
        <v>9</v>
      </c>
      <c r="AR6" s="131" t="s">
        <v>10</v>
      </c>
      <c r="AS6" s="131" t="s">
        <v>43</v>
      </c>
      <c r="AT6" s="2" t="s">
        <v>8</v>
      </c>
      <c r="AU6" s="131" t="s">
        <v>9</v>
      </c>
      <c r="AV6" s="131" t="s">
        <v>10</v>
      </c>
      <c r="AW6" s="4" t="s">
        <v>43</v>
      </c>
    </row>
    <row r="7" spans="1:49" s="1" customFormat="1" ht="15" customHeight="1">
      <c r="A7" s="80" t="s">
        <v>7</v>
      </c>
      <c r="B7" s="20"/>
      <c r="C7" s="130"/>
      <c r="D7" s="130"/>
      <c r="E7" s="130"/>
      <c r="F7" s="20"/>
      <c r="G7" s="130"/>
      <c r="H7" s="130"/>
      <c r="I7" s="130"/>
      <c r="J7" s="20"/>
      <c r="K7" s="130"/>
      <c r="L7" s="130"/>
      <c r="M7" s="22"/>
      <c r="N7" s="20"/>
      <c r="O7" s="130"/>
      <c r="P7" s="130"/>
      <c r="Q7" s="22"/>
      <c r="R7" s="20"/>
      <c r="S7" s="130"/>
      <c r="T7" s="130"/>
      <c r="U7" s="130"/>
      <c r="V7" s="20"/>
      <c r="W7" s="130"/>
      <c r="X7" s="130"/>
      <c r="Y7" s="130"/>
      <c r="Z7" s="20"/>
      <c r="AA7" s="130"/>
      <c r="AB7" s="130"/>
      <c r="AC7" s="130"/>
      <c r="AD7" s="20"/>
      <c r="AE7" s="130"/>
      <c r="AF7" s="130"/>
      <c r="AG7" s="22"/>
      <c r="AH7" s="20"/>
      <c r="AI7" s="130"/>
      <c r="AJ7" s="130"/>
      <c r="AK7" s="130"/>
      <c r="AL7" s="20"/>
      <c r="AM7" s="130"/>
      <c r="AN7" s="130"/>
      <c r="AO7" s="130"/>
      <c r="AP7" s="20"/>
      <c r="AQ7" s="130"/>
      <c r="AR7" s="130"/>
      <c r="AS7" s="130"/>
      <c r="AT7" s="20"/>
      <c r="AU7" s="130"/>
      <c r="AV7" s="130"/>
      <c r="AW7" s="22"/>
    </row>
    <row r="8" spans="1:49" s="1" customFormat="1" ht="15" customHeight="1">
      <c r="A8" s="96" t="s">
        <v>1</v>
      </c>
      <c r="B8" s="23">
        <v>151.67</v>
      </c>
      <c r="C8" s="126">
        <v>12.25</v>
      </c>
      <c r="D8" s="110">
        <f>ROUND(B8*C8,2)</f>
        <v>1857.96</v>
      </c>
      <c r="E8" s="125"/>
      <c r="F8" s="23">
        <v>151.67</v>
      </c>
      <c r="G8" s="126">
        <f>C8</f>
        <v>12.25</v>
      </c>
      <c r="H8" s="110">
        <f>ROUND(F8*G8,2)</f>
        <v>1857.96</v>
      </c>
      <c r="I8" s="125"/>
      <c r="J8" s="23">
        <v>151.67</v>
      </c>
      <c r="K8" s="126">
        <f>G8</f>
        <v>12.25</v>
      </c>
      <c r="L8" s="110">
        <f>ROUND(J8*K8,2)</f>
        <v>1857.96</v>
      </c>
      <c r="M8" s="27"/>
      <c r="N8" s="23">
        <v>151.67</v>
      </c>
      <c r="O8" s="126">
        <f>K8</f>
        <v>12.25</v>
      </c>
      <c r="P8" s="110">
        <f>ROUND(N8*O8,2)</f>
        <v>1857.96</v>
      </c>
      <c r="Q8" s="27"/>
      <c r="R8" s="23">
        <v>151.67</v>
      </c>
      <c r="S8" s="126">
        <f>O8</f>
        <v>12.25</v>
      </c>
      <c r="T8" s="110">
        <f>ROUND(R8*S8,2)</f>
        <v>1857.96</v>
      </c>
      <c r="U8" s="125"/>
      <c r="V8" s="23">
        <v>151.67</v>
      </c>
      <c r="W8" s="126">
        <f>S8</f>
        <v>12.25</v>
      </c>
      <c r="X8" s="110">
        <f>ROUND(V8*W8,2)</f>
        <v>1857.96</v>
      </c>
      <c r="Y8" s="125"/>
      <c r="Z8" s="23">
        <v>151.67</v>
      </c>
      <c r="AA8" s="126">
        <f>W8</f>
        <v>12.25</v>
      </c>
      <c r="AB8" s="110">
        <f>ROUND(Z8*AA8,2)</f>
        <v>1857.96</v>
      </c>
      <c r="AC8" s="125"/>
      <c r="AD8" s="23">
        <v>151.67</v>
      </c>
      <c r="AE8" s="126">
        <f>AA8</f>
        <v>12.25</v>
      </c>
      <c r="AF8" s="110">
        <f>ROUND(AD8*AE8,2)</f>
        <v>1857.96</v>
      </c>
      <c r="AG8" s="27"/>
      <c r="AH8" s="23">
        <v>151.67</v>
      </c>
      <c r="AI8" s="126">
        <f>AE8</f>
        <v>12.25</v>
      </c>
      <c r="AJ8" s="110">
        <f>ROUND(AH8*AI8,2)</f>
        <v>1857.96</v>
      </c>
      <c r="AK8" s="125"/>
      <c r="AL8" s="23">
        <v>151.67</v>
      </c>
      <c r="AM8" s="126">
        <f>AI8</f>
        <v>12.25</v>
      </c>
      <c r="AN8" s="110">
        <f>ROUND(AL8*AM8,2)</f>
        <v>1857.96</v>
      </c>
      <c r="AO8" s="125"/>
      <c r="AP8" s="23">
        <v>151.67</v>
      </c>
      <c r="AQ8" s="126">
        <f>AM8</f>
        <v>12.25</v>
      </c>
      <c r="AR8" s="110">
        <f>ROUND(AP8*AQ8,2)</f>
        <v>1857.96</v>
      </c>
      <c r="AS8" s="125"/>
      <c r="AT8" s="23">
        <v>151.67</v>
      </c>
      <c r="AU8" s="126">
        <f>AQ8</f>
        <v>12.25</v>
      </c>
      <c r="AV8" s="110">
        <f>ROUND(AT8*AU8,2)</f>
        <v>1857.96</v>
      </c>
      <c r="AW8" s="27"/>
    </row>
    <row r="9" spans="1:49" s="1" customFormat="1" ht="15" customHeight="1">
      <c r="A9" s="96" t="s">
        <v>56</v>
      </c>
      <c r="B9" s="23"/>
      <c r="C9" s="114">
        <f>C8</f>
        <v>12.25</v>
      </c>
      <c r="D9" s="110">
        <f>ROUND(B9*C9,2)</f>
        <v>0</v>
      </c>
      <c r="E9" s="125"/>
      <c r="F9" s="23"/>
      <c r="G9" s="114">
        <f>G8</f>
        <v>12.25</v>
      </c>
      <c r="H9" s="110">
        <f>ROUND(F9*G9,2)</f>
        <v>0</v>
      </c>
      <c r="I9" s="125"/>
      <c r="J9" s="23"/>
      <c r="K9" s="114">
        <f>K8</f>
        <v>12.25</v>
      </c>
      <c r="L9" s="110">
        <f>ROUND(J9*K9,2)</f>
        <v>0</v>
      </c>
      <c r="M9" s="27"/>
      <c r="N9" s="23"/>
      <c r="O9" s="114">
        <f>O8</f>
        <v>12.25</v>
      </c>
      <c r="P9" s="110">
        <f>ROUND(N9*O9,2)</f>
        <v>0</v>
      </c>
      <c r="Q9" s="27"/>
      <c r="R9" s="23"/>
      <c r="S9" s="114">
        <f>S8</f>
        <v>12.25</v>
      </c>
      <c r="T9" s="110">
        <f>ROUND(R9*S9,2)</f>
        <v>0</v>
      </c>
      <c r="U9" s="125"/>
      <c r="V9" s="23"/>
      <c r="W9" s="114">
        <f>W8</f>
        <v>12.25</v>
      </c>
      <c r="X9" s="110">
        <f>ROUND(V9*W9,2)</f>
        <v>0</v>
      </c>
      <c r="Y9" s="125"/>
      <c r="Z9" s="23"/>
      <c r="AA9" s="114">
        <f>AA8</f>
        <v>12.25</v>
      </c>
      <c r="AB9" s="110">
        <f>ROUND(Z9*AA9,2)</f>
        <v>0</v>
      </c>
      <c r="AC9" s="125"/>
      <c r="AD9" s="23"/>
      <c r="AE9" s="114">
        <f>AE8</f>
        <v>12.25</v>
      </c>
      <c r="AF9" s="110">
        <f>ROUND(AD9*AE9,2)</f>
        <v>0</v>
      </c>
      <c r="AG9" s="27"/>
      <c r="AH9" s="23"/>
      <c r="AI9" s="114">
        <f>AI8</f>
        <v>12.25</v>
      </c>
      <c r="AJ9" s="110">
        <f>ROUND(AH9*AI9,2)</f>
        <v>0</v>
      </c>
      <c r="AK9" s="125"/>
      <c r="AL9" s="23"/>
      <c r="AM9" s="114">
        <f>AM8</f>
        <v>12.25</v>
      </c>
      <c r="AN9" s="110">
        <f>ROUND(AL9*AM9,2)</f>
        <v>0</v>
      </c>
      <c r="AO9" s="125"/>
      <c r="AP9" s="23"/>
      <c r="AQ9" s="114">
        <f>AQ8</f>
        <v>12.25</v>
      </c>
      <c r="AR9" s="110">
        <f>ROUND(AP9*AQ9,2)</f>
        <v>0</v>
      </c>
      <c r="AS9" s="125"/>
      <c r="AT9" s="23"/>
      <c r="AU9" s="114">
        <f>AU8</f>
        <v>12.25</v>
      </c>
      <c r="AV9" s="110">
        <f>ROUND(AT9*AU9,2)</f>
        <v>0</v>
      </c>
      <c r="AW9" s="27"/>
    </row>
    <row r="10" spans="1:49" s="1" customFormat="1" ht="15" customHeight="1">
      <c r="A10" s="96" t="s">
        <v>2</v>
      </c>
      <c r="B10" s="23">
        <v>17.33</v>
      </c>
      <c r="C10" s="114">
        <f>ROUND(C8*1.25,4)</f>
        <v>15.3125</v>
      </c>
      <c r="D10" s="110">
        <f>ROUND(B10*C10,2)</f>
        <v>265.37</v>
      </c>
      <c r="E10" s="125"/>
      <c r="F10" s="23">
        <v>17.33</v>
      </c>
      <c r="G10" s="114">
        <f>ROUND(G8*1.25,4)</f>
        <v>15.3125</v>
      </c>
      <c r="H10" s="110">
        <f>ROUND(F10*G10,2)</f>
        <v>265.37</v>
      </c>
      <c r="I10" s="125"/>
      <c r="J10" s="23">
        <v>17.33</v>
      </c>
      <c r="K10" s="114">
        <f>ROUND(K8*1.25,4)</f>
        <v>15.3125</v>
      </c>
      <c r="L10" s="110">
        <f>ROUND(J10*K10,2)</f>
        <v>265.37</v>
      </c>
      <c r="M10" s="27"/>
      <c r="N10" s="23">
        <v>17.33</v>
      </c>
      <c r="O10" s="114">
        <f>ROUND(O8*1.25,4)</f>
        <v>15.3125</v>
      </c>
      <c r="P10" s="110">
        <f>ROUND(N10*O10,2)</f>
        <v>265.37</v>
      </c>
      <c r="Q10" s="27"/>
      <c r="R10" s="23">
        <v>17.33</v>
      </c>
      <c r="S10" s="114">
        <f>ROUND(S8*1.25,4)</f>
        <v>15.3125</v>
      </c>
      <c r="T10" s="110">
        <f>ROUND(R10*S10,2)</f>
        <v>265.37</v>
      </c>
      <c r="U10" s="125"/>
      <c r="V10" s="23">
        <v>17.33</v>
      </c>
      <c r="W10" s="114">
        <f>ROUND(W8*1.25,4)</f>
        <v>15.3125</v>
      </c>
      <c r="X10" s="110">
        <f>ROUND(V10*W10,2)</f>
        <v>265.37</v>
      </c>
      <c r="Y10" s="125"/>
      <c r="Z10" s="23">
        <v>17.33</v>
      </c>
      <c r="AA10" s="114">
        <f>ROUND(AA8*1.25,4)</f>
        <v>15.3125</v>
      </c>
      <c r="AB10" s="110">
        <f>ROUND(Z10*AA10,2)</f>
        <v>265.37</v>
      </c>
      <c r="AC10" s="125"/>
      <c r="AD10" s="23"/>
      <c r="AE10" s="114">
        <f>ROUND(AE8*1.25,4)</f>
        <v>15.3125</v>
      </c>
      <c r="AF10" s="110">
        <f>ROUND(AD10*AE10,2)</f>
        <v>0</v>
      </c>
      <c r="AG10" s="27"/>
      <c r="AH10" s="23"/>
      <c r="AI10" s="114">
        <f>ROUND(AI8*1.25,4)</f>
        <v>15.3125</v>
      </c>
      <c r="AJ10" s="110">
        <f>ROUND(AH10*AI10,2)</f>
        <v>0</v>
      </c>
      <c r="AK10" s="125"/>
      <c r="AL10" s="23"/>
      <c r="AM10" s="114">
        <f>ROUND(AM8*1.25,4)</f>
        <v>15.3125</v>
      </c>
      <c r="AN10" s="110">
        <f>ROUND(AL10*AM10,2)</f>
        <v>0</v>
      </c>
      <c r="AO10" s="125"/>
      <c r="AP10" s="23"/>
      <c r="AQ10" s="114">
        <f>ROUND(AQ8*1.25,4)</f>
        <v>15.3125</v>
      </c>
      <c r="AR10" s="110">
        <f>ROUND(AP10*AQ10,2)</f>
        <v>0</v>
      </c>
      <c r="AS10" s="125"/>
      <c r="AT10" s="23"/>
      <c r="AU10" s="114">
        <f>ROUND(AU8*1.25,4)</f>
        <v>15.3125</v>
      </c>
      <c r="AV10" s="110">
        <f>ROUND(AT10*AU10,2)</f>
        <v>0</v>
      </c>
      <c r="AW10" s="27"/>
    </row>
    <row r="11" spans="1:49" s="1" customFormat="1" ht="15" customHeight="1">
      <c r="A11" s="129" t="s">
        <v>3</v>
      </c>
      <c r="B11" s="23"/>
      <c r="C11" s="114">
        <f>ROUND(C8*1.5,4)</f>
        <v>18.375</v>
      </c>
      <c r="D11" s="110">
        <f>ROUND(B11*C11,2)</f>
        <v>0</v>
      </c>
      <c r="E11" s="125"/>
      <c r="F11" s="23"/>
      <c r="G11" s="114">
        <f>ROUND(G8*1.5,4)</f>
        <v>18.375</v>
      </c>
      <c r="H11" s="110">
        <f>ROUND(F11*G11,2)</f>
        <v>0</v>
      </c>
      <c r="I11" s="125"/>
      <c r="J11" s="23"/>
      <c r="K11" s="114">
        <f>ROUND(K8*1.5,4)</f>
        <v>18.375</v>
      </c>
      <c r="L11" s="110">
        <f>ROUND(J11*K11,2)</f>
        <v>0</v>
      </c>
      <c r="M11" s="27"/>
      <c r="N11" s="23"/>
      <c r="O11" s="114">
        <f>ROUND(O8*1.5,4)</f>
        <v>18.375</v>
      </c>
      <c r="P11" s="110">
        <f>ROUND(N11*O11,2)</f>
        <v>0</v>
      </c>
      <c r="Q11" s="27"/>
      <c r="R11" s="23"/>
      <c r="S11" s="114">
        <f>ROUND(S8*1.5,4)</f>
        <v>18.375</v>
      </c>
      <c r="T11" s="110">
        <f>ROUND(R11*S11,2)</f>
        <v>0</v>
      </c>
      <c r="U11" s="125"/>
      <c r="V11" s="23"/>
      <c r="W11" s="114">
        <f>ROUND(W8*1.5,4)</f>
        <v>18.375</v>
      </c>
      <c r="X11" s="110">
        <f>ROUND(V11*W11,2)</f>
        <v>0</v>
      </c>
      <c r="Y11" s="125"/>
      <c r="Z11" s="23"/>
      <c r="AA11" s="114">
        <f>ROUND(AA8*1.5,4)</f>
        <v>18.375</v>
      </c>
      <c r="AB11" s="110">
        <f>ROUND(Z11*AA11,2)</f>
        <v>0</v>
      </c>
      <c r="AC11" s="125"/>
      <c r="AD11" s="23"/>
      <c r="AE11" s="114">
        <f>ROUND(AE8*1.5,4)</f>
        <v>18.375</v>
      </c>
      <c r="AF11" s="110">
        <f>ROUND(AD11*AE11,2)</f>
        <v>0</v>
      </c>
      <c r="AG11" s="27"/>
      <c r="AH11" s="23"/>
      <c r="AI11" s="114">
        <f>ROUND(AI8*1.5,4)</f>
        <v>18.375</v>
      </c>
      <c r="AJ11" s="110">
        <f>ROUND(AH11*AI11,2)</f>
        <v>0</v>
      </c>
      <c r="AK11" s="125"/>
      <c r="AL11" s="23"/>
      <c r="AM11" s="114">
        <f>ROUND(AM8*1.5,4)</f>
        <v>18.375</v>
      </c>
      <c r="AN11" s="110">
        <f>ROUND(AL11*AM11,2)</f>
        <v>0</v>
      </c>
      <c r="AO11" s="125"/>
      <c r="AP11" s="23"/>
      <c r="AQ11" s="114">
        <f>ROUND(AQ8*1.5,4)</f>
        <v>18.375</v>
      </c>
      <c r="AR11" s="110">
        <f>ROUND(AP11*AQ11,2)</f>
        <v>0</v>
      </c>
      <c r="AS11" s="125"/>
      <c r="AT11" s="23"/>
      <c r="AU11" s="114">
        <f>ROUND(AU8*1.5,4)</f>
        <v>18.375</v>
      </c>
      <c r="AV11" s="110">
        <f>ROUND(AT11*AU11,2)</f>
        <v>0</v>
      </c>
      <c r="AW11" s="27"/>
    </row>
    <row r="12" spans="1:49" s="1" customFormat="1" ht="15" customHeight="1">
      <c r="A12" s="96" t="s">
        <v>14</v>
      </c>
      <c r="B12" s="29"/>
      <c r="C12" s="61"/>
      <c r="D12" s="128">
        <v>300</v>
      </c>
      <c r="E12" s="125"/>
      <c r="F12" s="29"/>
      <c r="G12" s="61"/>
      <c r="H12" s="128">
        <v>200</v>
      </c>
      <c r="I12" s="125"/>
      <c r="J12" s="29"/>
      <c r="K12" s="61"/>
      <c r="L12" s="128">
        <v>100</v>
      </c>
      <c r="M12" s="27"/>
      <c r="N12" s="29"/>
      <c r="O12" s="61"/>
      <c r="P12" s="128">
        <v>50</v>
      </c>
      <c r="Q12" s="27"/>
      <c r="R12" s="29"/>
      <c r="S12" s="61"/>
      <c r="T12" s="128">
        <v>500</v>
      </c>
      <c r="U12" s="125"/>
      <c r="V12" s="29"/>
      <c r="W12" s="61"/>
      <c r="X12" s="128">
        <v>100</v>
      </c>
      <c r="Y12" s="125"/>
      <c r="Z12" s="29"/>
      <c r="AA12" s="61"/>
      <c r="AB12" s="128"/>
      <c r="AC12" s="125"/>
      <c r="AD12" s="29"/>
      <c r="AE12" s="61"/>
      <c r="AF12" s="128"/>
      <c r="AG12" s="27"/>
      <c r="AH12" s="29"/>
      <c r="AI12" s="61"/>
      <c r="AJ12" s="128"/>
      <c r="AK12" s="125"/>
      <c r="AL12" s="29"/>
      <c r="AM12" s="61"/>
      <c r="AN12" s="128"/>
      <c r="AO12" s="125"/>
      <c r="AP12" s="29"/>
      <c r="AQ12" s="61"/>
      <c r="AR12" s="128"/>
      <c r="AS12" s="125"/>
      <c r="AT12" s="29"/>
      <c r="AU12" s="61"/>
      <c r="AV12" s="128"/>
      <c r="AW12" s="27"/>
    </row>
    <row r="13" spans="1:49" s="1" customFormat="1" ht="15" customHeight="1">
      <c r="A13" s="96" t="s">
        <v>25</v>
      </c>
      <c r="B13" s="23"/>
      <c r="C13" s="61"/>
      <c r="D13" s="128"/>
      <c r="E13" s="125"/>
      <c r="F13" s="23"/>
      <c r="G13" s="61"/>
      <c r="H13" s="128"/>
      <c r="I13" s="125"/>
      <c r="J13" s="23"/>
      <c r="K13" s="61"/>
      <c r="L13" s="128"/>
      <c r="M13" s="27"/>
      <c r="N13" s="23"/>
      <c r="O13" s="61"/>
      <c r="P13" s="128"/>
      <c r="Q13" s="27"/>
      <c r="R13" s="23"/>
      <c r="S13" s="61"/>
      <c r="T13" s="128"/>
      <c r="U13" s="125"/>
      <c r="V13" s="23"/>
      <c r="W13" s="61"/>
      <c r="X13" s="128"/>
      <c r="Y13" s="125"/>
      <c r="Z13" s="23"/>
      <c r="AA13" s="61"/>
      <c r="AB13" s="128"/>
      <c r="AC13" s="125"/>
      <c r="AD13" s="23"/>
      <c r="AE13" s="61"/>
      <c r="AF13" s="128"/>
      <c r="AG13" s="27"/>
      <c r="AH13" s="23"/>
      <c r="AI13" s="61"/>
      <c r="AJ13" s="128"/>
      <c r="AK13" s="125"/>
      <c r="AL13" s="23"/>
      <c r="AM13" s="61"/>
      <c r="AN13" s="128"/>
      <c r="AO13" s="125"/>
      <c r="AP13" s="23"/>
      <c r="AQ13" s="61"/>
      <c r="AR13" s="128"/>
      <c r="AS13" s="125"/>
      <c r="AT13" s="23"/>
      <c r="AU13" s="61"/>
      <c r="AV13" s="128"/>
      <c r="AW13" s="27"/>
    </row>
    <row r="14" spans="1:49" s="1" customFormat="1" ht="15" customHeight="1">
      <c r="A14" s="96" t="s">
        <v>5</v>
      </c>
      <c r="B14" s="29"/>
      <c r="C14" s="61"/>
      <c r="D14" s="128">
        <v>250</v>
      </c>
      <c r="E14" s="125"/>
      <c r="F14" s="29"/>
      <c r="G14" s="61"/>
      <c r="H14" s="128"/>
      <c r="I14" s="125"/>
      <c r="J14" s="29"/>
      <c r="K14" s="61"/>
      <c r="L14" s="128">
        <v>250</v>
      </c>
      <c r="M14" s="27"/>
      <c r="N14" s="29"/>
      <c r="O14" s="61"/>
      <c r="P14" s="128">
        <v>250</v>
      </c>
      <c r="Q14" s="27"/>
      <c r="R14" s="29"/>
      <c r="S14" s="61"/>
      <c r="T14" s="128">
        <v>250</v>
      </c>
      <c r="U14" s="125"/>
      <c r="V14" s="29"/>
      <c r="W14" s="61"/>
      <c r="X14" s="128">
        <v>250</v>
      </c>
      <c r="Y14" s="125"/>
      <c r="Z14" s="29"/>
      <c r="AA14" s="61"/>
      <c r="AB14" s="128">
        <v>250</v>
      </c>
      <c r="AC14" s="125"/>
      <c r="AD14" s="29"/>
      <c r="AE14" s="61"/>
      <c r="AF14" s="128">
        <v>250</v>
      </c>
      <c r="AG14" s="27"/>
      <c r="AH14" s="29"/>
      <c r="AI14" s="61"/>
      <c r="AJ14" s="128">
        <v>250</v>
      </c>
      <c r="AK14" s="125"/>
      <c r="AL14" s="29"/>
      <c r="AM14" s="61"/>
      <c r="AN14" s="128">
        <v>250</v>
      </c>
      <c r="AO14" s="125"/>
      <c r="AP14" s="29"/>
      <c r="AQ14" s="61"/>
      <c r="AR14" s="128">
        <v>250</v>
      </c>
      <c r="AS14" s="125"/>
      <c r="AT14" s="29"/>
      <c r="AU14" s="61"/>
      <c r="AV14" s="128">
        <v>250</v>
      </c>
      <c r="AW14" s="27"/>
    </row>
    <row r="15" spans="1:49" s="1" customFormat="1" ht="15" customHeight="1">
      <c r="A15" s="96" t="s">
        <v>26</v>
      </c>
      <c r="B15" s="23"/>
      <c r="C15" s="61"/>
      <c r="D15" s="128"/>
      <c r="E15" s="125"/>
      <c r="F15" s="23"/>
      <c r="G15" s="61"/>
      <c r="H15" s="128"/>
      <c r="I15" s="125"/>
      <c r="J15" s="23"/>
      <c r="K15" s="61"/>
      <c r="L15" s="128"/>
      <c r="M15" s="27"/>
      <c r="N15" s="23"/>
      <c r="O15" s="61"/>
      <c r="P15" s="128"/>
      <c r="Q15" s="27"/>
      <c r="R15" s="23"/>
      <c r="S15" s="61"/>
      <c r="T15" s="128"/>
      <c r="U15" s="125"/>
      <c r="V15" s="23"/>
      <c r="W15" s="61"/>
      <c r="X15" s="128"/>
      <c r="Y15" s="125"/>
      <c r="Z15" s="23"/>
      <c r="AA15" s="61"/>
      <c r="AB15" s="128"/>
      <c r="AC15" s="125"/>
      <c r="AD15" s="23"/>
      <c r="AE15" s="61"/>
      <c r="AF15" s="128"/>
      <c r="AG15" s="27"/>
      <c r="AH15" s="23"/>
      <c r="AI15" s="61"/>
      <c r="AJ15" s="128"/>
      <c r="AK15" s="125"/>
      <c r="AL15" s="23"/>
      <c r="AM15" s="61"/>
      <c r="AN15" s="128"/>
      <c r="AO15" s="125"/>
      <c r="AP15" s="23"/>
      <c r="AQ15" s="61"/>
      <c r="AR15" s="128"/>
      <c r="AS15" s="125"/>
      <c r="AT15" s="23"/>
      <c r="AU15" s="61"/>
      <c r="AV15" s="128"/>
      <c r="AW15" s="27"/>
    </row>
    <row r="16" spans="1:49" s="1" customFormat="1" ht="15" customHeight="1">
      <c r="A16" s="83" t="s">
        <v>4</v>
      </c>
      <c r="B16" s="33">
        <f>SUM(B8:B11)+B13</f>
        <v>169</v>
      </c>
      <c r="C16" s="61"/>
      <c r="D16" s="108">
        <f>SUM(D8:D15)</f>
        <v>2673.33</v>
      </c>
      <c r="E16" s="127"/>
      <c r="F16" s="33">
        <f>SUM(F8:F11)+F13</f>
        <v>169</v>
      </c>
      <c r="G16" s="61"/>
      <c r="H16" s="108">
        <f>SUM(H8:H15)</f>
        <v>2323.33</v>
      </c>
      <c r="I16" s="127"/>
      <c r="J16" s="33">
        <f>SUM(J8:J11)+J13</f>
        <v>169</v>
      </c>
      <c r="K16" s="61"/>
      <c r="L16" s="108">
        <f>SUM(L8:L15)</f>
        <v>2473.33</v>
      </c>
      <c r="M16" s="36"/>
      <c r="N16" s="33">
        <f>SUM(N8:N11)+N13</f>
        <v>169</v>
      </c>
      <c r="O16" s="61"/>
      <c r="P16" s="108">
        <f>SUM(P8:P15)</f>
        <v>2423.33</v>
      </c>
      <c r="Q16" s="36"/>
      <c r="R16" s="33">
        <f>SUM(R8:R11)+R13</f>
        <v>169</v>
      </c>
      <c r="S16" s="61"/>
      <c r="T16" s="108">
        <f>SUM(T8:T15)</f>
        <v>2873.33</v>
      </c>
      <c r="U16" s="127"/>
      <c r="V16" s="33">
        <f>SUM(V8:V11)+V13</f>
        <v>169</v>
      </c>
      <c r="W16" s="61"/>
      <c r="X16" s="108">
        <f>SUM(X8:X15)</f>
        <v>2473.33</v>
      </c>
      <c r="Y16" s="127"/>
      <c r="Z16" s="33">
        <f>SUM(Z8:Z11)+Z13</f>
        <v>169</v>
      </c>
      <c r="AA16" s="61"/>
      <c r="AB16" s="108">
        <f>SUM(AB8:AB15)</f>
        <v>2373.33</v>
      </c>
      <c r="AC16" s="127"/>
      <c r="AD16" s="33">
        <f>SUM(AD8:AD11)+AD13</f>
        <v>151.67</v>
      </c>
      <c r="AE16" s="61"/>
      <c r="AF16" s="108">
        <f>SUM(AF8:AF15)</f>
        <v>2107.96</v>
      </c>
      <c r="AG16" s="36"/>
      <c r="AH16" s="33">
        <f>SUM(AH8:AH11)+AH13</f>
        <v>151.67</v>
      </c>
      <c r="AI16" s="61"/>
      <c r="AJ16" s="108">
        <f>SUM(AJ8:AJ15)</f>
        <v>2107.96</v>
      </c>
      <c r="AK16" s="127"/>
      <c r="AL16" s="33">
        <f>SUM(AL8:AL11)+AL13</f>
        <v>151.67</v>
      </c>
      <c r="AM16" s="61"/>
      <c r="AN16" s="108">
        <f>SUM(AN8:AN15)</f>
        <v>2107.96</v>
      </c>
      <c r="AO16" s="127"/>
      <c r="AP16" s="33">
        <f>SUM(AP8:AP11)+AP13</f>
        <v>151.67</v>
      </c>
      <c r="AQ16" s="61"/>
      <c r="AR16" s="108">
        <f>SUM(AR8:AR15)</f>
        <v>2107.96</v>
      </c>
      <c r="AS16" s="127"/>
      <c r="AT16" s="33">
        <f>SUM(AT8:AT11)+AT13</f>
        <v>151.67</v>
      </c>
      <c r="AU16" s="61"/>
      <c r="AV16" s="108">
        <f>SUM(AV8:AV15)</f>
        <v>2107.96</v>
      </c>
      <c r="AW16" s="36"/>
    </row>
    <row r="17" spans="1:49" s="1" customFormat="1" ht="15" customHeight="1">
      <c r="A17" s="96" t="s">
        <v>48</v>
      </c>
      <c r="B17" s="37">
        <f>((B16-B15)*D16/D17)</f>
        <v>169</v>
      </c>
      <c r="C17" s="61"/>
      <c r="D17" s="110">
        <f>D16-D15</f>
        <v>2673.33</v>
      </c>
      <c r="E17" s="125"/>
      <c r="F17" s="37">
        <f>((F16-F15)*H16/H17)</f>
        <v>169</v>
      </c>
      <c r="G17" s="61"/>
      <c r="H17" s="110">
        <f>H16-H15</f>
        <v>2323.33</v>
      </c>
      <c r="I17" s="125"/>
      <c r="J17" s="37">
        <f>((J16-J15)*L16/L17)</f>
        <v>169</v>
      </c>
      <c r="K17" s="61"/>
      <c r="L17" s="110">
        <f>L16-L15</f>
        <v>2473.33</v>
      </c>
      <c r="M17" s="27"/>
      <c r="N17" s="37">
        <f>((N16-N15)*P16/P17)</f>
        <v>169</v>
      </c>
      <c r="O17" s="61"/>
      <c r="P17" s="110">
        <f>P16-P15</f>
        <v>2423.33</v>
      </c>
      <c r="Q17" s="27"/>
      <c r="R17" s="37">
        <f>((R16-R15)*T16/T17)</f>
        <v>169</v>
      </c>
      <c r="S17" s="61"/>
      <c r="T17" s="110">
        <f>T16-T15</f>
        <v>2873.33</v>
      </c>
      <c r="U17" s="125"/>
      <c r="V17" s="37">
        <f>((V16-V15)*X16/X17)</f>
        <v>169</v>
      </c>
      <c r="W17" s="61"/>
      <c r="X17" s="110">
        <f>X16-X15</f>
        <v>2473.33</v>
      </c>
      <c r="Y17" s="125"/>
      <c r="Z17" s="37">
        <f>((Z16-Z15)*AB16/AB17)</f>
        <v>169</v>
      </c>
      <c r="AA17" s="61"/>
      <c r="AB17" s="110">
        <f>AB16-AB15</f>
        <v>2373.33</v>
      </c>
      <c r="AC17" s="125"/>
      <c r="AD17" s="37">
        <f>((AD16-AD15)*AF16/AF17)</f>
        <v>151.67</v>
      </c>
      <c r="AE17" s="61"/>
      <c r="AF17" s="110">
        <f>AF16-AF15</f>
        <v>2107.96</v>
      </c>
      <c r="AG17" s="27"/>
      <c r="AH17" s="37">
        <f>((AH16-AH15)*AJ16/AJ17)</f>
        <v>151.67</v>
      </c>
      <c r="AI17" s="61"/>
      <c r="AJ17" s="110">
        <f>AJ16-AJ15</f>
        <v>2107.96</v>
      </c>
      <c r="AK17" s="125"/>
      <c r="AL17" s="37">
        <f>((AL16-AL15)*AN16/AN17)</f>
        <v>151.67</v>
      </c>
      <c r="AM17" s="61"/>
      <c r="AN17" s="110">
        <f>AN16-AN15</f>
        <v>2107.96</v>
      </c>
      <c r="AO17" s="125"/>
      <c r="AP17" s="37">
        <f>((AP16-AP15)*AR16/AR17)</f>
        <v>151.67</v>
      </c>
      <c r="AQ17" s="61"/>
      <c r="AR17" s="110">
        <f>AR16-AR15</f>
        <v>2107.96</v>
      </c>
      <c r="AS17" s="125"/>
      <c r="AT17" s="37">
        <f>((AT16-AT15)*AV16/AV17)</f>
        <v>151.67</v>
      </c>
      <c r="AU17" s="61"/>
      <c r="AV17" s="110">
        <f>AV16-AV15</f>
        <v>2107.96</v>
      </c>
      <c r="AW17" s="27"/>
    </row>
    <row r="18" spans="1:49" s="1" customFormat="1" ht="15" customHeight="1">
      <c r="A18" s="80" t="s">
        <v>6</v>
      </c>
      <c r="B18" s="41"/>
      <c r="C18" s="123"/>
      <c r="D18" s="122"/>
      <c r="E18" s="122"/>
      <c r="F18" s="41"/>
      <c r="G18" s="123"/>
      <c r="H18" s="122"/>
      <c r="I18" s="122"/>
      <c r="J18" s="41"/>
      <c r="K18" s="123"/>
      <c r="L18" s="122"/>
      <c r="M18" s="44"/>
      <c r="N18" s="41"/>
      <c r="O18" s="123"/>
      <c r="P18" s="122"/>
      <c r="Q18" s="44"/>
      <c r="R18" s="41"/>
      <c r="S18" s="123"/>
      <c r="T18" s="122"/>
      <c r="U18" s="122"/>
      <c r="V18" s="41"/>
      <c r="W18" s="123"/>
      <c r="X18" s="122"/>
      <c r="Y18" s="122"/>
      <c r="Z18" s="41"/>
      <c r="AA18" s="123"/>
      <c r="AB18" s="122"/>
      <c r="AC18" s="122"/>
      <c r="AD18" s="41"/>
      <c r="AE18" s="123"/>
      <c r="AF18" s="122"/>
      <c r="AG18" s="44"/>
      <c r="AH18" s="41"/>
      <c r="AI18" s="123"/>
      <c r="AJ18" s="122"/>
      <c r="AK18" s="122"/>
      <c r="AL18" s="41"/>
      <c r="AM18" s="123"/>
      <c r="AN18" s="122"/>
      <c r="AO18" s="122"/>
      <c r="AP18" s="41"/>
      <c r="AQ18" s="123"/>
      <c r="AR18" s="122"/>
      <c r="AS18" s="122"/>
      <c r="AT18" s="41"/>
      <c r="AU18" s="123"/>
      <c r="AV18" s="122"/>
      <c r="AW18" s="44"/>
    </row>
    <row r="19" spans="1:49" s="1" customFormat="1" ht="15" customHeight="1" hidden="1">
      <c r="A19" s="96" t="s">
        <v>27</v>
      </c>
      <c r="B19" s="23"/>
      <c r="C19" s="61"/>
      <c r="D19" s="127"/>
      <c r="E19" s="127"/>
      <c r="F19" s="23"/>
      <c r="G19" s="61"/>
      <c r="H19" s="127"/>
      <c r="I19" s="127"/>
      <c r="J19" s="23"/>
      <c r="K19" s="61"/>
      <c r="L19" s="127"/>
      <c r="M19" s="36"/>
      <c r="N19" s="23"/>
      <c r="O19" s="61"/>
      <c r="P19" s="127"/>
      <c r="Q19" s="36"/>
      <c r="R19" s="23"/>
      <c r="S19" s="61"/>
      <c r="T19" s="127"/>
      <c r="U19" s="127"/>
      <c r="V19" s="23"/>
      <c r="W19" s="61"/>
      <c r="X19" s="127"/>
      <c r="Y19" s="127"/>
      <c r="Z19" s="23"/>
      <c r="AA19" s="61"/>
      <c r="AB19" s="127"/>
      <c r="AC19" s="127"/>
      <c r="AD19" s="23"/>
      <c r="AE19" s="61"/>
      <c r="AF19" s="127"/>
      <c r="AG19" s="36"/>
      <c r="AH19" s="23"/>
      <c r="AI19" s="61"/>
      <c r="AJ19" s="127"/>
      <c r="AK19" s="127"/>
      <c r="AL19" s="23"/>
      <c r="AM19" s="61"/>
      <c r="AN19" s="127"/>
      <c r="AO19" s="127"/>
      <c r="AP19" s="23"/>
      <c r="AQ19" s="61"/>
      <c r="AR19" s="127"/>
      <c r="AS19" s="127"/>
      <c r="AT19" s="23"/>
      <c r="AU19" s="61"/>
      <c r="AV19" s="127"/>
      <c r="AW19" s="36"/>
    </row>
    <row r="20" spans="1:49" s="1" customFormat="1" ht="15" customHeight="1" hidden="1">
      <c r="A20" s="96" t="s">
        <v>28</v>
      </c>
      <c r="B20" s="23"/>
      <c r="C20" s="61"/>
      <c r="D20" s="127"/>
      <c r="E20" s="127"/>
      <c r="F20" s="23"/>
      <c r="G20" s="61"/>
      <c r="H20" s="127"/>
      <c r="I20" s="127"/>
      <c r="J20" s="23"/>
      <c r="K20" s="61"/>
      <c r="L20" s="127"/>
      <c r="M20" s="36"/>
      <c r="N20" s="23"/>
      <c r="O20" s="61"/>
      <c r="P20" s="127"/>
      <c r="Q20" s="36"/>
      <c r="R20" s="23"/>
      <c r="S20" s="61"/>
      <c r="T20" s="127"/>
      <c r="U20" s="127"/>
      <c r="V20" s="23"/>
      <c r="W20" s="61"/>
      <c r="X20" s="127"/>
      <c r="Y20" s="127"/>
      <c r="Z20" s="23"/>
      <c r="AA20" s="61"/>
      <c r="AB20" s="127"/>
      <c r="AC20" s="127"/>
      <c r="AD20" s="23"/>
      <c r="AE20" s="61"/>
      <c r="AF20" s="127"/>
      <c r="AG20" s="36"/>
      <c r="AH20" s="23"/>
      <c r="AI20" s="61"/>
      <c r="AJ20" s="127"/>
      <c r="AK20" s="127"/>
      <c r="AL20" s="23"/>
      <c r="AM20" s="61"/>
      <c r="AN20" s="127"/>
      <c r="AO20" s="127"/>
      <c r="AP20" s="23"/>
      <c r="AQ20" s="61"/>
      <c r="AR20" s="127"/>
      <c r="AS20" s="127"/>
      <c r="AT20" s="23"/>
      <c r="AU20" s="61"/>
      <c r="AV20" s="127"/>
      <c r="AW20" s="36"/>
    </row>
    <row r="21" spans="1:49" s="1" customFormat="1" ht="15" customHeight="1" hidden="1">
      <c r="A21" s="96" t="s">
        <v>29</v>
      </c>
      <c r="B21" s="23"/>
      <c r="C21" s="61"/>
      <c r="D21" s="127"/>
      <c r="E21" s="127"/>
      <c r="F21" s="23"/>
      <c r="G21" s="61"/>
      <c r="H21" s="127"/>
      <c r="I21" s="127"/>
      <c r="J21" s="23"/>
      <c r="K21" s="61"/>
      <c r="L21" s="127"/>
      <c r="M21" s="36"/>
      <c r="N21" s="23"/>
      <c r="O21" s="61"/>
      <c r="P21" s="127"/>
      <c r="Q21" s="36"/>
      <c r="R21" s="23"/>
      <c r="S21" s="61"/>
      <c r="T21" s="127"/>
      <c r="U21" s="127"/>
      <c r="V21" s="23"/>
      <c r="W21" s="61"/>
      <c r="X21" s="127"/>
      <c r="Y21" s="127"/>
      <c r="Z21" s="23"/>
      <c r="AA21" s="61"/>
      <c r="AB21" s="127"/>
      <c r="AC21" s="127"/>
      <c r="AD21" s="23"/>
      <c r="AE21" s="61"/>
      <c r="AF21" s="127"/>
      <c r="AG21" s="36"/>
      <c r="AH21" s="23"/>
      <c r="AI21" s="61"/>
      <c r="AJ21" s="127"/>
      <c r="AK21" s="127"/>
      <c r="AL21" s="23"/>
      <c r="AM21" s="61"/>
      <c r="AN21" s="127"/>
      <c r="AO21" s="127"/>
      <c r="AP21" s="23"/>
      <c r="AQ21" s="61"/>
      <c r="AR21" s="127"/>
      <c r="AS21" s="127"/>
      <c r="AT21" s="23"/>
      <c r="AU21" s="61"/>
      <c r="AV21" s="127"/>
      <c r="AW21" s="36"/>
    </row>
    <row r="22" spans="1:49" s="1" customFormat="1" ht="15" customHeight="1">
      <c r="A22" s="96" t="s">
        <v>64</v>
      </c>
      <c r="B22" s="33">
        <f>B8+B9-B19</f>
        <v>151.67</v>
      </c>
      <c r="C22" s="126">
        <v>11.65</v>
      </c>
      <c r="D22" s="110">
        <f>ROUND(B22*C22,2)</f>
        <v>1766.96</v>
      </c>
      <c r="E22" s="125"/>
      <c r="F22" s="33">
        <f>F8+F9-F19</f>
        <v>151.67</v>
      </c>
      <c r="G22" s="126">
        <f>C22</f>
        <v>11.65</v>
      </c>
      <c r="H22" s="110">
        <f>ROUND(F22*G22,2)</f>
        <v>1766.96</v>
      </c>
      <c r="I22" s="125"/>
      <c r="J22" s="33">
        <f>J8+J9-J19</f>
        <v>151.67</v>
      </c>
      <c r="K22" s="126">
        <f>G22</f>
        <v>11.65</v>
      </c>
      <c r="L22" s="110">
        <f>ROUND(J22*K22,2)</f>
        <v>1766.96</v>
      </c>
      <c r="M22" s="27"/>
      <c r="N22" s="33">
        <f>N8+N9-N19</f>
        <v>151.67</v>
      </c>
      <c r="O22" s="126">
        <f>K22</f>
        <v>11.65</v>
      </c>
      <c r="P22" s="110">
        <f>ROUND(N22*O22,2)</f>
        <v>1766.96</v>
      </c>
      <c r="Q22" s="27"/>
      <c r="R22" s="33">
        <f>R8+R9-R19</f>
        <v>151.67</v>
      </c>
      <c r="S22" s="126">
        <f>O22</f>
        <v>11.65</v>
      </c>
      <c r="T22" s="110">
        <f>ROUND(R22*S22,2)</f>
        <v>1766.96</v>
      </c>
      <c r="U22" s="125"/>
      <c r="V22" s="33">
        <f>V8+V9-V19</f>
        <v>151.67</v>
      </c>
      <c r="W22" s="126">
        <f>S22</f>
        <v>11.65</v>
      </c>
      <c r="X22" s="110">
        <f>ROUND(V22*W22,2)</f>
        <v>1766.96</v>
      </c>
      <c r="Y22" s="125"/>
      <c r="Z22" s="33">
        <f>Z8+Z9-Z19</f>
        <v>151.67</v>
      </c>
      <c r="AA22" s="126">
        <f>W22</f>
        <v>11.65</v>
      </c>
      <c r="AB22" s="110">
        <f>ROUND(Z22*AA22,2)</f>
        <v>1766.96</v>
      </c>
      <c r="AC22" s="125"/>
      <c r="AD22" s="33">
        <f>AD8+AD9-AD19</f>
        <v>151.67</v>
      </c>
      <c r="AE22" s="126">
        <f>AA22</f>
        <v>11.65</v>
      </c>
      <c r="AF22" s="110">
        <f>ROUND(AD22*AE22,2)</f>
        <v>1766.96</v>
      </c>
      <c r="AG22" s="27"/>
      <c r="AH22" s="33">
        <f>AH8+AH9-AH19</f>
        <v>151.67</v>
      </c>
      <c r="AI22" s="126">
        <f>AE22</f>
        <v>11.65</v>
      </c>
      <c r="AJ22" s="110">
        <f>ROUND(AH22*AI22,2)</f>
        <v>1766.96</v>
      </c>
      <c r="AK22" s="125"/>
      <c r="AL22" s="33">
        <f>AL8+AL9-AL19</f>
        <v>151.67</v>
      </c>
      <c r="AM22" s="126">
        <f>AI22</f>
        <v>11.65</v>
      </c>
      <c r="AN22" s="110">
        <f>ROUND(AL22*AM22,2)</f>
        <v>1766.96</v>
      </c>
      <c r="AO22" s="125"/>
      <c r="AP22" s="33">
        <f>AP8+AP9-AP19</f>
        <v>151.67</v>
      </c>
      <c r="AQ22" s="126">
        <f>AM22</f>
        <v>11.65</v>
      </c>
      <c r="AR22" s="110">
        <f>ROUND(AP22*AQ22,2)</f>
        <v>1766.96</v>
      </c>
      <c r="AS22" s="125"/>
      <c r="AT22" s="33">
        <f>AT8+AT9-AT19</f>
        <v>151.67</v>
      </c>
      <c r="AU22" s="126">
        <f>AQ22</f>
        <v>11.65</v>
      </c>
      <c r="AV22" s="110">
        <f>ROUND(AT22*AU22,2)</f>
        <v>1766.96</v>
      </c>
      <c r="AW22" s="27"/>
    </row>
    <row r="23" spans="1:49" s="1" customFormat="1" ht="15" customHeight="1">
      <c r="A23" s="96" t="s">
        <v>2</v>
      </c>
      <c r="B23" s="33">
        <f>B10-B20</f>
        <v>17.33</v>
      </c>
      <c r="C23" s="114">
        <f>C22*1.25</f>
        <v>14.5625</v>
      </c>
      <c r="D23" s="110">
        <f>ROUND(B23*C23,2)</f>
        <v>252.37</v>
      </c>
      <c r="E23" s="125"/>
      <c r="F23" s="33">
        <f>F10-F20</f>
        <v>17.33</v>
      </c>
      <c r="G23" s="114">
        <f>G22*1.25</f>
        <v>14.5625</v>
      </c>
      <c r="H23" s="110">
        <f>ROUND(F23*G23,2)</f>
        <v>252.37</v>
      </c>
      <c r="I23" s="125"/>
      <c r="J23" s="33">
        <f>J10-J20</f>
        <v>17.33</v>
      </c>
      <c r="K23" s="114">
        <f>K22*1.25</f>
        <v>14.5625</v>
      </c>
      <c r="L23" s="110">
        <f>ROUND(J23*K23,2)</f>
        <v>252.37</v>
      </c>
      <c r="M23" s="27"/>
      <c r="N23" s="33">
        <f>N10-N20</f>
        <v>17.33</v>
      </c>
      <c r="O23" s="114">
        <f>O22*1.25</f>
        <v>14.5625</v>
      </c>
      <c r="P23" s="110">
        <f>ROUND(N23*O23,2)</f>
        <v>252.37</v>
      </c>
      <c r="Q23" s="27"/>
      <c r="R23" s="33">
        <f>R10-R20</f>
        <v>17.33</v>
      </c>
      <c r="S23" s="114">
        <f>S22*1.25</f>
        <v>14.5625</v>
      </c>
      <c r="T23" s="110">
        <f>ROUND(R23*S23,2)</f>
        <v>252.37</v>
      </c>
      <c r="U23" s="125"/>
      <c r="V23" s="33">
        <f>V10-V20</f>
        <v>17.33</v>
      </c>
      <c r="W23" s="114">
        <f>W22*1.25</f>
        <v>14.5625</v>
      </c>
      <c r="X23" s="110">
        <f>ROUND(V23*W23,2)</f>
        <v>252.37</v>
      </c>
      <c r="Y23" s="125"/>
      <c r="Z23" s="33">
        <f>Z10-Z20</f>
        <v>17.33</v>
      </c>
      <c r="AA23" s="114">
        <f>AA22*1.25</f>
        <v>14.5625</v>
      </c>
      <c r="AB23" s="110">
        <f>ROUND(Z23*AA23,2)</f>
        <v>252.37</v>
      </c>
      <c r="AC23" s="125"/>
      <c r="AD23" s="33">
        <f>AD10-AD20</f>
        <v>0</v>
      </c>
      <c r="AE23" s="114">
        <f>AE22*1.25</f>
        <v>14.5625</v>
      </c>
      <c r="AF23" s="110">
        <f>ROUND(AD23*AE23,2)</f>
        <v>0</v>
      </c>
      <c r="AG23" s="27"/>
      <c r="AH23" s="33">
        <f>AH10-AH20</f>
        <v>0</v>
      </c>
      <c r="AI23" s="114">
        <f>AI22*1.25</f>
        <v>14.5625</v>
      </c>
      <c r="AJ23" s="110">
        <f>ROUND(AH23*AI23,2)</f>
        <v>0</v>
      </c>
      <c r="AK23" s="125"/>
      <c r="AL23" s="33">
        <f>AL10-AL20</f>
        <v>0</v>
      </c>
      <c r="AM23" s="114">
        <f>AM22*1.25</f>
        <v>14.5625</v>
      </c>
      <c r="AN23" s="110">
        <f>ROUND(AL23*AM23,2)</f>
        <v>0</v>
      </c>
      <c r="AO23" s="125"/>
      <c r="AP23" s="33">
        <f>AP10-AP20</f>
        <v>0</v>
      </c>
      <c r="AQ23" s="114">
        <f>AQ22*1.25</f>
        <v>14.5625</v>
      </c>
      <c r="AR23" s="110">
        <f>ROUND(AP23*AQ23,2)</f>
        <v>0</v>
      </c>
      <c r="AS23" s="125"/>
      <c r="AT23" s="33">
        <f>AT10-AT20</f>
        <v>0</v>
      </c>
      <c r="AU23" s="114">
        <f>AU22*1.25</f>
        <v>14.5625</v>
      </c>
      <c r="AV23" s="110">
        <f>ROUND(AT23*AU23,2)</f>
        <v>0</v>
      </c>
      <c r="AW23" s="27"/>
    </row>
    <row r="24" spans="1:49" s="1" customFormat="1" ht="15" customHeight="1">
      <c r="A24" s="96" t="s">
        <v>3</v>
      </c>
      <c r="B24" s="33">
        <f>B11-B21</f>
        <v>0</v>
      </c>
      <c r="C24" s="114">
        <f>C22*1.5</f>
        <v>17.475</v>
      </c>
      <c r="D24" s="110">
        <f>ROUND(B24*C24,2)</f>
        <v>0</v>
      </c>
      <c r="E24" s="125"/>
      <c r="F24" s="33">
        <f>F11-F21</f>
        <v>0</v>
      </c>
      <c r="G24" s="114">
        <f>G22*1.5</f>
        <v>17.475</v>
      </c>
      <c r="H24" s="110">
        <f>ROUND(F24*G24,2)</f>
        <v>0</v>
      </c>
      <c r="I24" s="125"/>
      <c r="J24" s="33">
        <f>J11-J21</f>
        <v>0</v>
      </c>
      <c r="K24" s="114">
        <f>K22*1.5</f>
        <v>17.475</v>
      </c>
      <c r="L24" s="110">
        <f>ROUND(J24*K24,2)</f>
        <v>0</v>
      </c>
      <c r="M24" s="27"/>
      <c r="N24" s="33">
        <f>N11-N21</f>
        <v>0</v>
      </c>
      <c r="O24" s="114">
        <f>O22*1.5</f>
        <v>17.475</v>
      </c>
      <c r="P24" s="110">
        <f>ROUND(N24*O24,2)</f>
        <v>0</v>
      </c>
      <c r="Q24" s="27"/>
      <c r="R24" s="33">
        <f>R11-R21</f>
        <v>0</v>
      </c>
      <c r="S24" s="114">
        <f>S22*1.5</f>
        <v>17.475</v>
      </c>
      <c r="T24" s="110">
        <f>ROUND(R24*S24,2)</f>
        <v>0</v>
      </c>
      <c r="U24" s="125"/>
      <c r="V24" s="33">
        <f>V11-V21</f>
        <v>0</v>
      </c>
      <c r="W24" s="114">
        <f>W22*1.5</f>
        <v>17.475</v>
      </c>
      <c r="X24" s="110">
        <f>ROUND(V24*W24,2)</f>
        <v>0</v>
      </c>
      <c r="Y24" s="125"/>
      <c r="Z24" s="33">
        <f>Z11-Z21</f>
        <v>0</v>
      </c>
      <c r="AA24" s="114">
        <f>AA22*1.5</f>
        <v>17.475</v>
      </c>
      <c r="AB24" s="110">
        <f>ROUND(Z24*AA24,2)</f>
        <v>0</v>
      </c>
      <c r="AC24" s="125"/>
      <c r="AD24" s="33">
        <f>AD11-AD21</f>
        <v>0</v>
      </c>
      <c r="AE24" s="114">
        <f>AE22*1.5</f>
        <v>17.475</v>
      </c>
      <c r="AF24" s="110">
        <f>ROUND(AD24*AE24,2)</f>
        <v>0</v>
      </c>
      <c r="AG24" s="27"/>
      <c r="AH24" s="33">
        <f>AH11-AH21</f>
        <v>0</v>
      </c>
      <c r="AI24" s="114">
        <f>AI22*1.5</f>
        <v>17.475</v>
      </c>
      <c r="AJ24" s="110">
        <f>ROUND(AH24*AI24,2)</f>
        <v>0</v>
      </c>
      <c r="AK24" s="125"/>
      <c r="AL24" s="33">
        <f>AL11-AL21</f>
        <v>0</v>
      </c>
      <c r="AM24" s="114">
        <f>AM22*1.5</f>
        <v>17.475</v>
      </c>
      <c r="AN24" s="110">
        <f>ROUND(AL24*AM24,2)</f>
        <v>0</v>
      </c>
      <c r="AO24" s="125"/>
      <c r="AP24" s="33">
        <f>AP11-AP21</f>
        <v>0</v>
      </c>
      <c r="AQ24" s="114">
        <f>AQ22*1.5</f>
        <v>17.475</v>
      </c>
      <c r="AR24" s="110">
        <f>ROUND(AP24*AQ24,2)</f>
        <v>0</v>
      </c>
      <c r="AS24" s="125"/>
      <c r="AT24" s="33">
        <f>AT11-AT21</f>
        <v>0</v>
      </c>
      <c r="AU24" s="114">
        <f>AU22*1.5</f>
        <v>17.475</v>
      </c>
      <c r="AV24" s="110">
        <f>ROUND(AT24*AU24,2)</f>
        <v>0</v>
      </c>
      <c r="AW24" s="27"/>
    </row>
    <row r="25" spans="1:49" s="1" customFormat="1" ht="15" customHeight="1">
      <c r="A25" s="84" t="s">
        <v>11</v>
      </c>
      <c r="B25" s="33">
        <f>SUM(B22:B24)</f>
        <v>169</v>
      </c>
      <c r="C25" s="116"/>
      <c r="D25" s="117">
        <f>SUM(D22:D24)</f>
        <v>2019.33</v>
      </c>
      <c r="E25" s="124"/>
      <c r="F25" s="33">
        <f>SUM(F22:F24)</f>
        <v>169</v>
      </c>
      <c r="G25" s="116"/>
      <c r="H25" s="117">
        <f>SUM(H22:H24)</f>
        <v>2019.33</v>
      </c>
      <c r="I25" s="124"/>
      <c r="J25" s="33">
        <f>SUM(J22:J24)</f>
        <v>169</v>
      </c>
      <c r="K25" s="116"/>
      <c r="L25" s="117">
        <f>SUM(L22:L24)</f>
        <v>2019.33</v>
      </c>
      <c r="M25" s="48"/>
      <c r="N25" s="33">
        <f>SUM(N22:N24)</f>
        <v>169</v>
      </c>
      <c r="O25" s="116"/>
      <c r="P25" s="117">
        <f>SUM(P22:P24)</f>
        <v>2019.33</v>
      </c>
      <c r="Q25" s="48"/>
      <c r="R25" s="33">
        <f>SUM(R22:R24)</f>
        <v>169</v>
      </c>
      <c r="S25" s="116"/>
      <c r="T25" s="117">
        <f>SUM(T22:T24)</f>
        <v>2019.33</v>
      </c>
      <c r="U25" s="124"/>
      <c r="V25" s="33">
        <f>SUM(V22:V24)</f>
        <v>169</v>
      </c>
      <c r="W25" s="116"/>
      <c r="X25" s="117">
        <f>SUM(X22:X24)</f>
        <v>2019.33</v>
      </c>
      <c r="Y25" s="124"/>
      <c r="Z25" s="33">
        <f>SUM(Z22:Z24)</f>
        <v>169</v>
      </c>
      <c r="AA25" s="116"/>
      <c r="AB25" s="117">
        <f>SUM(AB22:AB24)</f>
        <v>2019.33</v>
      </c>
      <c r="AC25" s="124"/>
      <c r="AD25" s="33">
        <f>SUM(AD22:AD24)</f>
        <v>151.67</v>
      </c>
      <c r="AE25" s="116"/>
      <c r="AF25" s="117">
        <f>SUM(AF22:AF24)</f>
        <v>1766.96</v>
      </c>
      <c r="AG25" s="48"/>
      <c r="AH25" s="33">
        <f>SUM(AH22:AH24)</f>
        <v>151.67</v>
      </c>
      <c r="AI25" s="116"/>
      <c r="AJ25" s="117">
        <f>SUM(AJ22:AJ24)</f>
        <v>1766.96</v>
      </c>
      <c r="AK25" s="124"/>
      <c r="AL25" s="33">
        <f>SUM(AL22:AL24)</f>
        <v>151.67</v>
      </c>
      <c r="AM25" s="116"/>
      <c r="AN25" s="117">
        <f>SUM(AN22:AN24)</f>
        <v>1766.96</v>
      </c>
      <c r="AO25" s="124"/>
      <c r="AP25" s="33">
        <f>SUM(AP22:AP24)</f>
        <v>151.67</v>
      </c>
      <c r="AQ25" s="116"/>
      <c r="AR25" s="117">
        <f>SUM(AR22:AR24)</f>
        <v>1766.96</v>
      </c>
      <c r="AS25" s="124"/>
      <c r="AT25" s="33">
        <f>SUM(AT22:AT24)</f>
        <v>151.67</v>
      </c>
      <c r="AU25" s="116"/>
      <c r="AV25" s="117">
        <f>SUM(AV22:AV24)</f>
        <v>1766.96</v>
      </c>
      <c r="AW25" s="48"/>
    </row>
    <row r="26" spans="1:49" s="1" customFormat="1" ht="15" customHeight="1">
      <c r="A26" s="80" t="s">
        <v>47</v>
      </c>
      <c r="B26" s="41"/>
      <c r="C26" s="123"/>
      <c r="D26" s="122"/>
      <c r="E26" s="122"/>
      <c r="F26" s="41"/>
      <c r="G26" s="123"/>
      <c r="H26" s="122"/>
      <c r="I26" s="122"/>
      <c r="J26" s="41"/>
      <c r="K26" s="123"/>
      <c r="L26" s="122"/>
      <c r="M26" s="44"/>
      <c r="N26" s="41"/>
      <c r="O26" s="123"/>
      <c r="P26" s="122"/>
      <c r="Q26" s="44"/>
      <c r="R26" s="41"/>
      <c r="S26" s="123"/>
      <c r="T26" s="122"/>
      <c r="U26" s="122"/>
      <c r="V26" s="41"/>
      <c r="W26" s="123"/>
      <c r="X26" s="122"/>
      <c r="Y26" s="122"/>
      <c r="Z26" s="41"/>
      <c r="AA26" s="123"/>
      <c r="AB26" s="122"/>
      <c r="AC26" s="122"/>
      <c r="AD26" s="41"/>
      <c r="AE26" s="123"/>
      <c r="AF26" s="122"/>
      <c r="AG26" s="44"/>
      <c r="AH26" s="41"/>
      <c r="AI26" s="123"/>
      <c r="AJ26" s="122"/>
      <c r="AK26" s="122"/>
      <c r="AL26" s="41"/>
      <c r="AM26" s="123"/>
      <c r="AN26" s="122"/>
      <c r="AO26" s="122"/>
      <c r="AP26" s="41"/>
      <c r="AQ26" s="123"/>
      <c r="AR26" s="122"/>
      <c r="AS26" s="122"/>
      <c r="AT26" s="41"/>
      <c r="AU26" s="123"/>
      <c r="AV26" s="122"/>
      <c r="AW26" s="44"/>
    </row>
    <row r="27" spans="1:49" s="1" customFormat="1" ht="15" customHeight="1">
      <c r="A27" s="85" t="s">
        <v>42</v>
      </c>
      <c r="B27" s="49">
        <f>D16</f>
        <v>2673.33</v>
      </c>
      <c r="C27" s="121">
        <v>0.3</v>
      </c>
      <c r="D27" s="108">
        <f>IF(D14&gt;0,ROUND(B27*(1-C27),2),B27)</f>
        <v>1871.33</v>
      </c>
      <c r="E27" s="120">
        <f>B27-D14</f>
        <v>2423.33</v>
      </c>
      <c r="F27" s="49">
        <f>H16</f>
        <v>2323.33</v>
      </c>
      <c r="G27" s="119">
        <f>C27</f>
        <v>0.3</v>
      </c>
      <c r="H27" s="108">
        <f>IF(H14&gt;0,ROUND(F27*(1-G27),2),F27)</f>
        <v>2323.33</v>
      </c>
      <c r="I27" s="120">
        <f>E27+F27-H14</f>
        <v>4746.66</v>
      </c>
      <c r="J27" s="49">
        <f>L16</f>
        <v>2473.33</v>
      </c>
      <c r="K27" s="119">
        <f>G27</f>
        <v>0.3</v>
      </c>
      <c r="L27" s="108">
        <f>IF(L14&gt;0,ROUND(J27*(1-K27),2),J27)</f>
        <v>1731.33</v>
      </c>
      <c r="M27" s="118">
        <f>I27+J27-L14</f>
        <v>6969.99</v>
      </c>
      <c r="N27" s="49">
        <f>P16</f>
        <v>2423.33</v>
      </c>
      <c r="O27" s="119">
        <f>K27</f>
        <v>0.3</v>
      </c>
      <c r="P27" s="108">
        <f>IF(P14&gt;0,ROUND(N27*(1-O27),2),N27)</f>
        <v>1696.33</v>
      </c>
      <c r="Q27" s="118">
        <f>M27+N27-P14</f>
        <v>9143.32</v>
      </c>
      <c r="R27" s="49">
        <f>T16</f>
        <v>2873.33</v>
      </c>
      <c r="S27" s="119">
        <f>O27</f>
        <v>0.3</v>
      </c>
      <c r="T27" s="108">
        <f>IF(T14&gt;0,ROUND(R27*(1-S27),2),R27)</f>
        <v>2011.33</v>
      </c>
      <c r="U27" s="120">
        <f>Q27+R27-T14</f>
        <v>11766.65</v>
      </c>
      <c r="V27" s="49">
        <f>X16</f>
        <v>2473.33</v>
      </c>
      <c r="W27" s="119">
        <f>S27</f>
        <v>0.3</v>
      </c>
      <c r="X27" s="108">
        <f>IF(X14&gt;0,ROUND(V27*(1-W27),2),V27)</f>
        <v>1731.33</v>
      </c>
      <c r="Y27" s="120">
        <f>U27+V27-X14</f>
        <v>13989.98</v>
      </c>
      <c r="Z27" s="49">
        <f>AB16</f>
        <v>2373.33</v>
      </c>
      <c r="AA27" s="119">
        <f>W27</f>
        <v>0.3</v>
      </c>
      <c r="AB27" s="108">
        <f>IF(AB14&gt;0,ROUND(Z27*(1-AA27),2),Z27)</f>
        <v>1661.33</v>
      </c>
      <c r="AC27" s="120">
        <f>Y27+Z27-AB14</f>
        <v>16113.31</v>
      </c>
      <c r="AD27" s="49">
        <f>AF16</f>
        <v>2107.96</v>
      </c>
      <c r="AE27" s="119">
        <f>AA27</f>
        <v>0.3</v>
      </c>
      <c r="AF27" s="108">
        <f>IF(AF14&gt;0,ROUND(AD27*(1-AE27),2),AD27)</f>
        <v>1475.57</v>
      </c>
      <c r="AG27" s="118">
        <f>AC27+AD27-AF14</f>
        <v>17971.27</v>
      </c>
      <c r="AH27" s="49">
        <f>AJ16</f>
        <v>2107.96</v>
      </c>
      <c r="AI27" s="119">
        <f>AE27</f>
        <v>0.3</v>
      </c>
      <c r="AJ27" s="108">
        <f>IF(AJ14&gt;0,ROUND(AH27*(1-AI27),2),AH27)</f>
        <v>1475.57</v>
      </c>
      <c r="AK27" s="120">
        <f>AG27+AH27-AJ14</f>
        <v>19829.23</v>
      </c>
      <c r="AL27" s="49">
        <f>AN16</f>
        <v>2107.96</v>
      </c>
      <c r="AM27" s="119">
        <f>AI27</f>
        <v>0.3</v>
      </c>
      <c r="AN27" s="108">
        <f>IF(AN14&gt;0,ROUND(AL27*(1-AM27),2),AL27)</f>
        <v>1475.57</v>
      </c>
      <c r="AO27" s="120">
        <f>AK27+AL27-AN14</f>
        <v>21687.19</v>
      </c>
      <c r="AP27" s="49">
        <f>AR16</f>
        <v>2107.96</v>
      </c>
      <c r="AQ27" s="119">
        <f>AM27</f>
        <v>0.3</v>
      </c>
      <c r="AR27" s="108">
        <f>IF(AR14&gt;0,ROUND(AP27*(1-AQ27),2),AP27)</f>
        <v>1475.57</v>
      </c>
      <c r="AS27" s="120">
        <f>AO27+AP27-AR14</f>
        <v>23545.149999999998</v>
      </c>
      <c r="AT27" s="49">
        <f>AV16</f>
        <v>2107.96</v>
      </c>
      <c r="AU27" s="119">
        <f>AQ27</f>
        <v>0.3</v>
      </c>
      <c r="AV27" s="108">
        <f>IF(AV14&gt;0,ROUND(AT27*(1-AU27),2),AT27)</f>
        <v>1475.57</v>
      </c>
      <c r="AW27" s="118">
        <f>AS27+AT27-AV14</f>
        <v>25403.109999999997</v>
      </c>
    </row>
    <row r="28" spans="1:49" s="1" customFormat="1" ht="15" customHeight="1">
      <c r="A28" s="107" t="s">
        <v>41</v>
      </c>
      <c r="B28" s="29"/>
      <c r="C28" s="116"/>
      <c r="D28" s="110">
        <f>IF(OR(C27=0,$S$2=0),D27,MAX(D27,MIN(D25,B27)))</f>
        <v>2019.33</v>
      </c>
      <c r="E28" s="117">
        <f>D28</f>
        <v>2019.33</v>
      </c>
      <c r="F28" s="29"/>
      <c r="G28" s="116"/>
      <c r="H28" s="110">
        <f>IF(OR(G27=0,$S$2=0),H27,MAX(H27,MIN(H25,F27)))</f>
        <v>2323.33</v>
      </c>
      <c r="I28" s="117">
        <f>H28+E28</f>
        <v>4342.66</v>
      </c>
      <c r="J28" s="29"/>
      <c r="K28" s="116"/>
      <c r="L28" s="110">
        <f>IF(OR(K27=0,$S$2=0),L27,MAX(L27,MIN(L25,J27)))</f>
        <v>2019.33</v>
      </c>
      <c r="M28" s="50">
        <f>L28+I28</f>
        <v>6361.99</v>
      </c>
      <c r="N28" s="29"/>
      <c r="O28" s="116"/>
      <c r="P28" s="110">
        <f>IF(OR(O27=0,$S$2=0),P27,MAX(P27,MIN(P25,N27)))</f>
        <v>2019.33</v>
      </c>
      <c r="Q28" s="50">
        <f>P28+M28</f>
        <v>8381.32</v>
      </c>
      <c r="R28" s="29"/>
      <c r="S28" s="116"/>
      <c r="T28" s="110">
        <f>IF(OR(S27=0,$S$2=0),T27,MAX(T27,MIN(T25,R27)))</f>
        <v>2019.33</v>
      </c>
      <c r="U28" s="117">
        <f>T28+Q28</f>
        <v>10400.65</v>
      </c>
      <c r="V28" s="29"/>
      <c r="W28" s="116"/>
      <c r="X28" s="110">
        <f>IF(OR(W27=0,$S$2=0),X27,MAX(X27,MIN(X25,V27)))</f>
        <v>2019.33</v>
      </c>
      <c r="Y28" s="117">
        <f>X28+U28</f>
        <v>12419.98</v>
      </c>
      <c r="Z28" s="29"/>
      <c r="AA28" s="116"/>
      <c r="AB28" s="110">
        <f>IF(OR(AA27=0,$S$2=0),AB27,MAX(AB27,MIN(AB25,Z27)))</f>
        <v>2019.33</v>
      </c>
      <c r="AC28" s="117">
        <f>AB28+Y28</f>
        <v>14439.31</v>
      </c>
      <c r="AD28" s="29"/>
      <c r="AE28" s="116"/>
      <c r="AF28" s="110">
        <f>IF(OR(AE27=0,$S$2=0),AF27,MAX(AF27,MIN(AF25,AD27)))</f>
        <v>1766.96</v>
      </c>
      <c r="AG28" s="50">
        <f>AF28+AC28</f>
        <v>16206.27</v>
      </c>
      <c r="AH28" s="29"/>
      <c r="AI28" s="116"/>
      <c r="AJ28" s="110">
        <f>IF(OR(AI27=0,$S$2=0),AJ27,MAX(AJ27,MIN(AJ25,AH27)))</f>
        <v>1766.96</v>
      </c>
      <c r="AK28" s="117">
        <f>AJ28+AG28</f>
        <v>17973.23</v>
      </c>
      <c r="AL28" s="29"/>
      <c r="AM28" s="116"/>
      <c r="AN28" s="110">
        <f>IF(OR(AM27=0,$S$2=0),AN27,MAX(AN27,MIN(AN25,AL27)))</f>
        <v>1766.96</v>
      </c>
      <c r="AO28" s="117">
        <f>AN28+AK28</f>
        <v>19740.19</v>
      </c>
      <c r="AP28" s="29"/>
      <c r="AQ28" s="116"/>
      <c r="AR28" s="110">
        <f>IF(OR(AQ27=0,$S$2=0),AR27,MAX(AR27,MIN(AR25,AP27)))</f>
        <v>1766.96</v>
      </c>
      <c r="AS28" s="117">
        <f>AR28+AO28</f>
        <v>21507.149999999998</v>
      </c>
      <c r="AT28" s="29"/>
      <c r="AU28" s="116"/>
      <c r="AV28" s="110">
        <f>IF(OR(AU27=0,$S$2=0),AV27,MAX(AV27,MIN(AV25,AT27)))</f>
        <v>1766.96</v>
      </c>
      <c r="AW28" s="50">
        <f>AV28+AS28</f>
        <v>23274.109999999997</v>
      </c>
    </row>
    <row r="29" spans="1:49" s="1" customFormat="1" ht="15" customHeight="1">
      <c r="A29" s="107" t="s">
        <v>46</v>
      </c>
      <c r="B29" s="37">
        <f>B17</f>
        <v>169</v>
      </c>
      <c r="C29" s="114">
        <f>C22</f>
        <v>11.65</v>
      </c>
      <c r="D29" s="110">
        <f>ROUND(B29*C29,2)</f>
        <v>1968.85</v>
      </c>
      <c r="E29" s="115">
        <f>D29</f>
        <v>1968.85</v>
      </c>
      <c r="F29" s="37">
        <f>F17</f>
        <v>169</v>
      </c>
      <c r="G29" s="114">
        <f>G22</f>
        <v>11.65</v>
      </c>
      <c r="H29" s="110">
        <f>ROUND((F29*G29),2)</f>
        <v>1968.85</v>
      </c>
      <c r="I29" s="115">
        <f>H29+E29</f>
        <v>3937.7</v>
      </c>
      <c r="J29" s="37">
        <f>J17</f>
        <v>169</v>
      </c>
      <c r="K29" s="114">
        <f>K22</f>
        <v>11.65</v>
      </c>
      <c r="L29" s="110">
        <f>ROUND((J29*K29),2)</f>
        <v>1968.85</v>
      </c>
      <c r="M29" s="53">
        <f>L29+I29</f>
        <v>5906.549999999999</v>
      </c>
      <c r="N29" s="37">
        <f>N17</f>
        <v>169</v>
      </c>
      <c r="O29" s="114">
        <f>O22</f>
        <v>11.65</v>
      </c>
      <c r="P29" s="110">
        <f>ROUND((N29*O29),2)</f>
        <v>1968.85</v>
      </c>
      <c r="Q29" s="53">
        <f>P29+M29</f>
        <v>7875.4</v>
      </c>
      <c r="R29" s="37">
        <f>R17</f>
        <v>169</v>
      </c>
      <c r="S29" s="114">
        <f>S22</f>
        <v>11.65</v>
      </c>
      <c r="T29" s="110">
        <f>ROUND((R29*S29),2)</f>
        <v>1968.85</v>
      </c>
      <c r="U29" s="115">
        <f>T29+Q29</f>
        <v>9844.25</v>
      </c>
      <c r="V29" s="37">
        <f>V17</f>
        <v>169</v>
      </c>
      <c r="W29" s="114">
        <f>W22</f>
        <v>11.65</v>
      </c>
      <c r="X29" s="110">
        <f>ROUND((V29*W29),2)</f>
        <v>1968.85</v>
      </c>
      <c r="Y29" s="115">
        <f>X29+U29</f>
        <v>11813.1</v>
      </c>
      <c r="Z29" s="37">
        <f>Z17</f>
        <v>169</v>
      </c>
      <c r="AA29" s="114">
        <f>AA22</f>
        <v>11.65</v>
      </c>
      <c r="AB29" s="110">
        <f>ROUND((Z29*AA29),2)</f>
        <v>1968.85</v>
      </c>
      <c r="AC29" s="115">
        <f>AB29+Y29</f>
        <v>13781.95</v>
      </c>
      <c r="AD29" s="37">
        <f>AD17</f>
        <v>151.67</v>
      </c>
      <c r="AE29" s="114">
        <f>AE22</f>
        <v>11.65</v>
      </c>
      <c r="AF29" s="110">
        <f>ROUND((AD29*AE29),2)</f>
        <v>1766.96</v>
      </c>
      <c r="AG29" s="53">
        <f>AF29+AC29</f>
        <v>15548.91</v>
      </c>
      <c r="AH29" s="37">
        <f>AH17</f>
        <v>151.67</v>
      </c>
      <c r="AI29" s="114">
        <f>AI22</f>
        <v>11.65</v>
      </c>
      <c r="AJ29" s="110">
        <f>ROUND((AH29*AI29),2)</f>
        <v>1766.96</v>
      </c>
      <c r="AK29" s="115">
        <f>AJ29+AG29</f>
        <v>17315.87</v>
      </c>
      <c r="AL29" s="37">
        <f>AL17</f>
        <v>151.67</v>
      </c>
      <c r="AM29" s="114">
        <f>AM22</f>
        <v>11.65</v>
      </c>
      <c r="AN29" s="110">
        <f>ROUND((AL29*AM29),2)</f>
        <v>1766.96</v>
      </c>
      <c r="AO29" s="115">
        <f>AN29+AK29</f>
        <v>19082.829999999998</v>
      </c>
      <c r="AP29" s="37">
        <f>AP17</f>
        <v>151.67</v>
      </c>
      <c r="AQ29" s="114">
        <f>AQ22</f>
        <v>11.65</v>
      </c>
      <c r="AR29" s="110">
        <f>ROUND((AP29*AQ29),2)</f>
        <v>1766.96</v>
      </c>
      <c r="AS29" s="115">
        <f>AR29+AO29</f>
        <v>20849.789999999997</v>
      </c>
      <c r="AT29" s="37">
        <f>AT17</f>
        <v>151.67</v>
      </c>
      <c r="AU29" s="114">
        <f>AU22</f>
        <v>11.65</v>
      </c>
      <c r="AV29" s="110">
        <f>ROUND((AT29*AU29),2)</f>
        <v>1766.96</v>
      </c>
      <c r="AW29" s="53">
        <f>AV29+AS29</f>
        <v>22616.749999999996</v>
      </c>
    </row>
    <row r="30" spans="1:49" s="1" customFormat="1" ht="15" customHeight="1">
      <c r="A30" s="96" t="s">
        <v>58</v>
      </c>
      <c r="B30" s="54">
        <f>E28</f>
        <v>2019.33</v>
      </c>
      <c r="C30" s="109">
        <f>ROUND(MIN(MAX((Coeff_T/0.6)*(1.6*(E29/B30)-1),0),Coeff_T)/CoeffCP,4)</f>
        <v>0.3018</v>
      </c>
      <c r="D30" s="108">
        <f aca="true" t="shared" si="0" ref="D30:D35">E30</f>
        <v>609.43</v>
      </c>
      <c r="E30" s="110">
        <f>ROUND(B30*C30,2)</f>
        <v>609.43</v>
      </c>
      <c r="F30" s="54">
        <f>I28</f>
        <v>4342.66</v>
      </c>
      <c r="G30" s="109">
        <f>ROUND(MIN(MAX((Coeff_T/0.6)*(1.6*(I29/F30)-1),0),Coeff_T)/CoeffCP,4)</f>
        <v>0.243</v>
      </c>
      <c r="H30" s="108">
        <f aca="true" t="shared" si="1" ref="H30:H35">I30-E30</f>
        <v>445.84000000000003</v>
      </c>
      <c r="I30" s="110">
        <f>ROUND(F30*G30,2)</f>
        <v>1055.27</v>
      </c>
      <c r="J30" s="54">
        <f>M28</f>
        <v>6361.99</v>
      </c>
      <c r="K30" s="109">
        <f>ROUND(MIN(MAX((Coeff_T/0.6)*(1.6*(M29/J30)-1),0),Coeff_T)/CoeffCP,4)</f>
        <v>0.2617</v>
      </c>
      <c r="L30" s="108">
        <f aca="true" t="shared" si="2" ref="L30:L35">M30-I30</f>
        <v>609.6600000000001</v>
      </c>
      <c r="M30" s="105">
        <f>ROUND(J30*K30,2)</f>
        <v>1664.93</v>
      </c>
      <c r="N30" s="54">
        <f>Q28</f>
        <v>8381.32</v>
      </c>
      <c r="O30" s="109">
        <f>ROUND(MIN(MAX((Coeff_T/0.6)*(1.6*(Q29/N30)-1),0),Coeff_T)/CoeffCP,4)</f>
        <v>0.2713</v>
      </c>
      <c r="P30" s="108">
        <f aca="true" t="shared" si="3" ref="P30:P35">Q30-M30</f>
        <v>608.9199999999998</v>
      </c>
      <c r="Q30" s="105">
        <f>ROUND(N30*O30,2)</f>
        <v>2273.85</v>
      </c>
      <c r="R30" s="54">
        <f>U28</f>
        <v>10400.65</v>
      </c>
      <c r="S30" s="109">
        <f>ROUND(MIN(MAX((Coeff_T/0.6)*(1.6*(U29/R30)-1),0),Coeff_T)/CoeffCP,4)</f>
        <v>0.2773</v>
      </c>
      <c r="T30" s="108">
        <f aca="true" t="shared" si="4" ref="T30:T35">U30-Q30</f>
        <v>610.25</v>
      </c>
      <c r="U30" s="110">
        <f>ROUND(R30*S30,2)</f>
        <v>2884.1</v>
      </c>
      <c r="V30" s="54">
        <f>Y28</f>
        <v>12419.98</v>
      </c>
      <c r="W30" s="109">
        <f>ROUND(MIN(MAX((Coeff_T/0.6)*(1.6*(Y29/V30)-1),0),Coeff_T)/CoeffCP,4)</f>
        <v>0.2813</v>
      </c>
      <c r="X30" s="108">
        <f aca="true" t="shared" si="5" ref="X30:X35">Y30-U30</f>
        <v>609.6399999999999</v>
      </c>
      <c r="Y30" s="110">
        <f>ROUND(V30*W30,2)</f>
        <v>3493.74</v>
      </c>
      <c r="Z30" s="54">
        <f>AC28</f>
        <v>14439.31</v>
      </c>
      <c r="AA30" s="109">
        <f>ROUND(MIN(MAX((Coeff_T/0.6)*(1.6*(AC29/Z30)-1),0),Coeff_T)/CoeffCP,4)</f>
        <v>0.2841</v>
      </c>
      <c r="AB30" s="108">
        <f aca="true" t="shared" si="6" ref="AB30:AB35">AC30-Y30</f>
        <v>608.4700000000003</v>
      </c>
      <c r="AC30" s="110">
        <f>ROUND(Z30*AA30,2)</f>
        <v>4102.21</v>
      </c>
      <c r="AD30" s="54">
        <f>AG28</f>
        <v>16206.27</v>
      </c>
      <c r="AE30" s="109">
        <f>ROUND(MIN(MAX((Coeff_T/0.6)*(1.6*(AG29/AD30)-1),0),Coeff_T)/CoeffCP,4)</f>
        <v>0.2884</v>
      </c>
      <c r="AF30" s="108">
        <f aca="true" t="shared" si="7" ref="AF30:AF35">AG30-AC30</f>
        <v>571.6800000000003</v>
      </c>
      <c r="AG30" s="105">
        <f>ROUND(AD30*AE30,2)</f>
        <v>4673.89</v>
      </c>
      <c r="AH30" s="54">
        <f>AK28</f>
        <v>17973.23</v>
      </c>
      <c r="AI30" s="109">
        <f>ROUND(MIN(MAX((Coeff_T/0.6)*(1.6*(AK29/AH30)-1),0),Coeff_T)/CoeffCP,4)</f>
        <v>0.2919</v>
      </c>
      <c r="AJ30" s="108">
        <f aca="true" t="shared" si="8" ref="AJ30:AJ35">AK30-AG30</f>
        <v>572.5</v>
      </c>
      <c r="AK30" s="110">
        <f>ROUND(AH30*AI30,2)</f>
        <v>5246.39</v>
      </c>
      <c r="AL30" s="54">
        <f>AO28</f>
        <v>19740.19</v>
      </c>
      <c r="AM30" s="109">
        <f>ROUND(MIN(MAX((Coeff_T/0.6)*(1.6*(AO29/AL30)-1),0),Coeff_T)/CoeffCP,4)</f>
        <v>0.2947</v>
      </c>
      <c r="AN30" s="108">
        <f aca="true" t="shared" si="9" ref="AN30:AN35">AO30-AK30</f>
        <v>571.04</v>
      </c>
      <c r="AO30" s="110">
        <f>ROUND(AL30*AM30,2)</f>
        <v>5817.43</v>
      </c>
      <c r="AP30" s="54">
        <f>AS28</f>
        <v>21507.149999999998</v>
      </c>
      <c r="AQ30" s="109">
        <f>ROUND(MIN(MAX((Coeff_T/0.6)*(1.6*(AS29/AP30)-1),0),Coeff_T)/CoeffCP,4)</f>
        <v>0.297</v>
      </c>
      <c r="AR30" s="108">
        <f aca="true" t="shared" si="10" ref="AR30:AR35">AS30-AO30</f>
        <v>570.1899999999996</v>
      </c>
      <c r="AS30" s="110">
        <f>ROUND(AP30*AQ30,2)</f>
        <v>6387.62</v>
      </c>
      <c r="AT30" s="54">
        <f>AW28</f>
        <v>23274.109999999997</v>
      </c>
      <c r="AU30" s="109">
        <f>ROUND(MIN(MAX((Coeff_T/0.6)*(1.6*(AW29/AT30)-1),0),Coeff_T)/CoeffCP,4)</f>
        <v>0.299</v>
      </c>
      <c r="AV30" s="108">
        <f aca="true" t="shared" si="11" ref="AV30:AV35">AW30-AS30</f>
        <v>571.3400000000001</v>
      </c>
      <c r="AW30" s="105">
        <f>ROUND(AT30*AU30,2)</f>
        <v>6958.96</v>
      </c>
    </row>
    <row r="31" spans="1:49" s="1" customFormat="1" ht="15" customHeight="1">
      <c r="A31" s="96" t="s">
        <v>59</v>
      </c>
      <c r="B31" s="71">
        <f>E27</f>
        <v>2423.33</v>
      </c>
      <c r="C31" s="109">
        <f>ROUND(MIN(MAX((Coeff_T/0.6)*(1.6*(E29/B31)-1),0),Coeff_T)/CoeffCP,4)</f>
        <v>0.1617</v>
      </c>
      <c r="D31" s="108">
        <f t="shared" si="0"/>
        <v>391.85</v>
      </c>
      <c r="E31" s="110">
        <f>ROUND(B31*C31,2)</f>
        <v>391.85</v>
      </c>
      <c r="F31" s="71">
        <f>I27</f>
        <v>4746.66</v>
      </c>
      <c r="G31" s="109">
        <f>ROUND(MIN(MAX((Coeff_T/0.6)*(1.6*(I29/F31)-1),0),Coeff_T)/CoeffCP,4)</f>
        <v>0.1764</v>
      </c>
      <c r="H31" s="108">
        <f t="shared" si="1"/>
        <v>445.4599999999999</v>
      </c>
      <c r="I31" s="110">
        <f>ROUND(F31*G31,2)</f>
        <v>837.31</v>
      </c>
      <c r="J31" s="71">
        <f>M27</f>
        <v>6969.99</v>
      </c>
      <c r="K31" s="109">
        <f>ROUND(MIN(MAX((Coeff_T/0.6)*(1.6*(M29/J31)-1),0),Coeff_T)/CoeffCP,4)</f>
        <v>0.1918</v>
      </c>
      <c r="L31" s="108">
        <f t="shared" si="2"/>
        <v>499.53</v>
      </c>
      <c r="M31" s="105">
        <f>ROUND(J31*K31,2)</f>
        <v>1336.84</v>
      </c>
      <c r="N31" s="71">
        <f>Q27</f>
        <v>9143.32</v>
      </c>
      <c r="O31" s="109">
        <f>ROUND(MIN(MAX((Coeff_T/0.6)*(1.6*(Q29/N31)-1),0),Coeff_T)/CoeffCP,4)</f>
        <v>0.2038</v>
      </c>
      <c r="P31" s="108">
        <f t="shared" si="3"/>
        <v>526.5700000000002</v>
      </c>
      <c r="Q31" s="105">
        <f>ROUND(N31*O31,2)</f>
        <v>1863.41</v>
      </c>
      <c r="R31" s="71">
        <f>U27</f>
        <v>11766.65</v>
      </c>
      <c r="S31" s="109">
        <f>ROUND(MIN(MAX((Coeff_T/0.6)*(1.6*(U29/R31)-1),0),Coeff_T)/CoeffCP,4)</f>
        <v>0.1825</v>
      </c>
      <c r="T31" s="108">
        <f t="shared" si="4"/>
        <v>283.9999999999998</v>
      </c>
      <c r="U31" s="110">
        <f>ROUND(R31*S31,2)</f>
        <v>2147.41</v>
      </c>
      <c r="V31" s="71">
        <f>Y27</f>
        <v>13989.98</v>
      </c>
      <c r="W31" s="109">
        <f>ROUND(MIN(MAX((Coeff_T/0.6)*(1.6*(Y29/V31)-1),0),Coeff_T)/CoeffCP,4)</f>
        <v>0.1892</v>
      </c>
      <c r="X31" s="108">
        <f t="shared" si="5"/>
        <v>499.49000000000024</v>
      </c>
      <c r="Y31" s="110">
        <f>ROUND(V31*W31,2)</f>
        <v>2646.9</v>
      </c>
      <c r="Z31" s="71">
        <f>AC27</f>
        <v>16113.31</v>
      </c>
      <c r="AA31" s="109">
        <f>ROUND(MIN(MAX((Coeff_T/0.6)*(1.6*(AC29/Z31)-1),0),Coeff_T)/CoeffCP,4)</f>
        <v>0.1986</v>
      </c>
      <c r="AB31" s="108">
        <f t="shared" si="6"/>
        <v>553.1999999999998</v>
      </c>
      <c r="AC31" s="110">
        <f>ROUND(Z31*AA31,2)</f>
        <v>3200.1</v>
      </c>
      <c r="AD31" s="71">
        <f>AG27</f>
        <v>17971.27</v>
      </c>
      <c r="AE31" s="109">
        <f>ROUND(MIN(MAX((Coeff_T/0.6)*(1.6*(AG29/AD31)-1),0),Coeff_T)/CoeffCP,4)</f>
        <v>0.2072</v>
      </c>
      <c r="AF31" s="108">
        <f t="shared" si="7"/>
        <v>523.5500000000002</v>
      </c>
      <c r="AG31" s="105">
        <f>ROUND(AD31*AE31,2)</f>
        <v>3723.65</v>
      </c>
      <c r="AH31" s="71">
        <f>AK27</f>
        <v>19829.23</v>
      </c>
      <c r="AI31" s="109">
        <f>ROUND(MIN(MAX((Coeff_T/0.6)*(1.6*(AK29/AH31)-1),0),Coeff_T)/CoeffCP,4)</f>
        <v>0.2141</v>
      </c>
      <c r="AJ31" s="108">
        <f t="shared" si="8"/>
        <v>521.7899999999995</v>
      </c>
      <c r="AK31" s="110">
        <f>ROUND(AH31*AI31,2)</f>
        <v>4245.44</v>
      </c>
      <c r="AL31" s="71">
        <f>AO27</f>
        <v>21687.19</v>
      </c>
      <c r="AM31" s="109">
        <f>ROUND(MIN(MAX((Coeff_T/0.6)*(1.6*(AO29/AL31)-1),0),Coeff_T)/CoeffCP,4)</f>
        <v>0.2198</v>
      </c>
      <c r="AN31" s="108">
        <f t="shared" si="9"/>
        <v>521.4000000000005</v>
      </c>
      <c r="AO31" s="110">
        <f>ROUND(AL31*AM31,2)</f>
        <v>4766.84</v>
      </c>
      <c r="AP31" s="71">
        <f>AS27</f>
        <v>23545.149999999998</v>
      </c>
      <c r="AQ31" s="109">
        <f>ROUND(MIN(MAX((Coeff_T/0.6)*(1.6*(AS29/AP31)-1),0),Coeff_T)/CoeffCP,4)</f>
        <v>0.2247</v>
      </c>
      <c r="AR31" s="108">
        <f t="shared" si="10"/>
        <v>523.7600000000002</v>
      </c>
      <c r="AS31" s="110">
        <f>ROUND(AP31*AQ31,2)</f>
        <v>5290.6</v>
      </c>
      <c r="AT31" s="71">
        <f>AW27</f>
        <v>25403.109999999997</v>
      </c>
      <c r="AU31" s="109">
        <f>ROUND(MIN(MAX((Coeff_T/0.6)*(1.6*(AW29/AT31)-1),0),Coeff_T)/CoeffCP,4)</f>
        <v>0.2288</v>
      </c>
      <c r="AV31" s="108">
        <f t="shared" si="11"/>
        <v>521.6299999999992</v>
      </c>
      <c r="AW31" s="105">
        <f>ROUND(AT31*AU31,2)</f>
        <v>5812.23</v>
      </c>
    </row>
    <row r="32" spans="1:49" s="1" customFormat="1" ht="15" customHeight="1">
      <c r="A32" s="96" t="s">
        <v>60</v>
      </c>
      <c r="B32" s="76" t="str">
        <f>IF(E33=E32,"Réduct. plafonnée","")</f>
        <v>Réduct. plafonnée</v>
      </c>
      <c r="C32" s="113"/>
      <c r="D32" s="112">
        <f t="shared" si="0"/>
        <v>509.41</v>
      </c>
      <c r="E32" s="112">
        <f>ROUND(E31*1.3,2)</f>
        <v>509.41</v>
      </c>
      <c r="F32" s="76">
        <f>IF(I33=I32,"Réduct. plafonnée","")</f>
      </c>
      <c r="G32" s="113"/>
      <c r="H32" s="112">
        <f t="shared" si="1"/>
        <v>579.0899999999999</v>
      </c>
      <c r="I32" s="112">
        <f>ROUND(I31*1.3,2)</f>
        <v>1088.5</v>
      </c>
      <c r="J32" s="76">
        <f>IF(M33=M32,"Réduct. plafonnée","")</f>
      </c>
      <c r="K32" s="113"/>
      <c r="L32" s="112">
        <f t="shared" si="2"/>
        <v>649.3900000000001</v>
      </c>
      <c r="M32" s="111">
        <f>ROUND(M31*1.3,2)</f>
        <v>1737.89</v>
      </c>
      <c r="N32" s="76">
        <f>IF(Q33=Q32,"Réduct. plafonnée","")</f>
      </c>
      <c r="O32" s="113"/>
      <c r="P32" s="112">
        <f t="shared" si="3"/>
        <v>684.5399999999997</v>
      </c>
      <c r="Q32" s="111">
        <f>ROUND(Q31*1.3,2)</f>
        <v>2422.43</v>
      </c>
      <c r="R32" s="76" t="str">
        <f>IF(U33=U32,"Réduct. plafonnée","")</f>
        <v>Réduct. plafonnée</v>
      </c>
      <c r="S32" s="113"/>
      <c r="T32" s="112">
        <f t="shared" si="4"/>
        <v>369.2000000000003</v>
      </c>
      <c r="U32" s="112">
        <f>ROUND(U31*1.3,2)</f>
        <v>2791.63</v>
      </c>
      <c r="V32" s="76" t="str">
        <f>IF(Y33=Y32,"Réduct. plafonnée","")</f>
        <v>Réduct. plafonnée</v>
      </c>
      <c r="W32" s="113"/>
      <c r="X32" s="112">
        <f t="shared" si="5"/>
        <v>649.3399999999997</v>
      </c>
      <c r="Y32" s="112">
        <f>ROUND(Y31*1.3,2)</f>
        <v>3440.97</v>
      </c>
      <c r="Z32" s="76">
        <f>IF(AC33=AC32,"Réduct. plafonnée","")</f>
      </c>
      <c r="AA32" s="113"/>
      <c r="AB32" s="112">
        <f t="shared" si="6"/>
        <v>719.1600000000003</v>
      </c>
      <c r="AC32" s="112">
        <f>ROUND(AC31*1.3,2)</f>
        <v>4160.13</v>
      </c>
      <c r="AD32" s="76">
        <f>IF(AG33=AG32,"Réduct. plafonnée","")</f>
      </c>
      <c r="AE32" s="113"/>
      <c r="AF32" s="112">
        <f t="shared" si="7"/>
        <v>680.6199999999999</v>
      </c>
      <c r="AG32" s="111">
        <f>ROUND(AG31*1.3,2)</f>
        <v>4840.75</v>
      </c>
      <c r="AH32" s="76">
        <f>IF(AK33=AK32,"Réduct. plafonnée","")</f>
      </c>
      <c r="AI32" s="113"/>
      <c r="AJ32" s="112">
        <f t="shared" si="8"/>
        <v>678.3199999999997</v>
      </c>
      <c r="AK32" s="112">
        <f>ROUND(AK31*1.3,2)</f>
        <v>5519.07</v>
      </c>
      <c r="AL32" s="76">
        <f>IF(AO33=AO32,"Réduct. plafonnée","")</f>
      </c>
      <c r="AM32" s="113"/>
      <c r="AN32" s="112">
        <f t="shared" si="9"/>
        <v>677.8200000000006</v>
      </c>
      <c r="AO32" s="112">
        <f>ROUND(AO31*1.3,2)</f>
        <v>6196.89</v>
      </c>
      <c r="AP32" s="76">
        <f>IF(AS33=AS32,"Réduct. plafonnée","")</f>
      </c>
      <c r="AQ32" s="113"/>
      <c r="AR32" s="112">
        <f t="shared" si="10"/>
        <v>680.8899999999994</v>
      </c>
      <c r="AS32" s="112">
        <f>ROUND(AS31*1.3,2)</f>
        <v>6877.78</v>
      </c>
      <c r="AT32" s="76">
        <f>IF(AW33=AW32,"Réduct. plafonnée","")</f>
      </c>
      <c r="AU32" s="113"/>
      <c r="AV32" s="112">
        <f t="shared" si="11"/>
        <v>678.1199999999999</v>
      </c>
      <c r="AW32" s="111">
        <f>ROUND(AW31*1.3,2)</f>
        <v>7555.9</v>
      </c>
    </row>
    <row r="33" spans="1:49" s="1" customFormat="1" ht="15" customHeight="1">
      <c r="A33" s="85" t="s">
        <v>57</v>
      </c>
      <c r="B33" s="76" t="str">
        <f>IF(E33=E32,"   à 130% sans DFS","")</f>
        <v>   à 130% sans DFS</v>
      </c>
      <c r="C33" s="109"/>
      <c r="D33" s="108">
        <f t="shared" si="0"/>
        <v>509.41</v>
      </c>
      <c r="E33" s="110">
        <f>MIN(E30,E32)</f>
        <v>509.41</v>
      </c>
      <c r="F33" s="77">
        <f>IF(I33=I32,"   à 130% sans DFS","")</f>
      </c>
      <c r="G33" s="109"/>
      <c r="H33" s="108">
        <f t="shared" si="1"/>
        <v>545.8599999999999</v>
      </c>
      <c r="I33" s="110">
        <f>MIN(I30,I32)</f>
        <v>1055.27</v>
      </c>
      <c r="J33" s="77">
        <f>IF(M33=M32,"   à 130% sans DFS","")</f>
      </c>
      <c r="K33" s="109"/>
      <c r="L33" s="108">
        <f t="shared" si="2"/>
        <v>609.6600000000001</v>
      </c>
      <c r="M33" s="105">
        <f>MIN(M30,M32)</f>
        <v>1664.93</v>
      </c>
      <c r="N33" s="77">
        <f>IF(Q33=Q32,"   à 130% sans DFS","")</f>
      </c>
      <c r="O33" s="109"/>
      <c r="P33" s="108">
        <f t="shared" si="3"/>
        <v>608.9199999999998</v>
      </c>
      <c r="Q33" s="105">
        <f>MIN(Q30,Q32)</f>
        <v>2273.85</v>
      </c>
      <c r="R33" s="77" t="str">
        <f>IF(U33=U32,"   à 130% sans DFS","")</f>
        <v>   à 130% sans DFS</v>
      </c>
      <c r="S33" s="109"/>
      <c r="T33" s="108">
        <f t="shared" si="4"/>
        <v>517.7800000000002</v>
      </c>
      <c r="U33" s="110">
        <f>MIN(U30,U32)</f>
        <v>2791.63</v>
      </c>
      <c r="V33" s="77" t="str">
        <f>IF(Y33=Y32,"   à 130% sans DFS","")</f>
        <v>   à 130% sans DFS</v>
      </c>
      <c r="W33" s="109"/>
      <c r="X33" s="108">
        <f t="shared" si="5"/>
        <v>649.3399999999997</v>
      </c>
      <c r="Y33" s="110">
        <f>MIN(Y30,Y32)</f>
        <v>3440.97</v>
      </c>
      <c r="Z33" s="77">
        <f>IF(AC33=AC32,"   à 130% sans DFS","")</f>
      </c>
      <c r="AA33" s="109"/>
      <c r="AB33" s="108">
        <f t="shared" si="6"/>
        <v>661.2400000000002</v>
      </c>
      <c r="AC33" s="110">
        <f>MIN(AC30,AC32)</f>
        <v>4102.21</v>
      </c>
      <c r="AD33" s="77">
        <f>IF(AG33=AG32,"   à 130% sans DFS","")</f>
      </c>
      <c r="AE33" s="109"/>
      <c r="AF33" s="108">
        <f t="shared" si="7"/>
        <v>571.6800000000003</v>
      </c>
      <c r="AG33" s="105">
        <f>MIN(AG30,AG32)</f>
        <v>4673.89</v>
      </c>
      <c r="AH33" s="77">
        <f>IF(AK33=AK32,"   à 130% sans DFS","")</f>
      </c>
      <c r="AI33" s="109"/>
      <c r="AJ33" s="108">
        <f t="shared" si="8"/>
        <v>572.5</v>
      </c>
      <c r="AK33" s="110">
        <f>MIN(AK30,AK32)</f>
        <v>5246.39</v>
      </c>
      <c r="AL33" s="77">
        <f>IF(AO33=AO32,"   à 130% sans DFS","")</f>
      </c>
      <c r="AM33" s="109"/>
      <c r="AN33" s="108">
        <f t="shared" si="9"/>
        <v>571.04</v>
      </c>
      <c r="AO33" s="110">
        <f>MIN(AO30,AO32)</f>
        <v>5817.43</v>
      </c>
      <c r="AP33" s="77">
        <f>IF(AS33=AS32,"   à 130% sans DFS","")</f>
      </c>
      <c r="AQ33" s="109"/>
      <c r="AR33" s="108">
        <f t="shared" si="10"/>
        <v>570.1899999999996</v>
      </c>
      <c r="AS33" s="110">
        <f>MIN(AS30,AS32)</f>
        <v>6387.62</v>
      </c>
      <c r="AT33" s="77">
        <f>IF(AW33=AW32,"   à 130% sans DFS","")</f>
      </c>
      <c r="AU33" s="109"/>
      <c r="AV33" s="108">
        <f t="shared" si="11"/>
        <v>571.3400000000001</v>
      </c>
      <c r="AW33" s="105">
        <f>MIN(AW30,AW32)</f>
        <v>6958.96</v>
      </c>
    </row>
    <row r="34" spans="1:49" s="1" customFormat="1" ht="15" customHeight="1">
      <c r="A34" s="107" t="s">
        <v>44</v>
      </c>
      <c r="B34" s="29"/>
      <c r="C34" s="62">
        <f>ROUND(C30*(Coeff_T-PartAA)/Coeff_T,4)</f>
        <v>0.2457</v>
      </c>
      <c r="D34" s="106">
        <f t="shared" si="0"/>
        <v>414.74</v>
      </c>
      <c r="E34" s="105">
        <f>ROUND(E33*(Coeff_T-PartAA)/Coeff_T,2)</f>
        <v>414.74</v>
      </c>
      <c r="F34" s="61"/>
      <c r="G34" s="59">
        <f>ROUND(G30*(Coeff_T-PartAA)/Coeff_T,4)</f>
        <v>0.1978</v>
      </c>
      <c r="H34" s="106">
        <f t="shared" si="1"/>
        <v>444.41999999999996</v>
      </c>
      <c r="I34" s="105">
        <f>ROUND(I33*(Coeff_T-PartAA)/Coeff_T,2)</f>
        <v>859.16</v>
      </c>
      <c r="J34" s="61"/>
      <c r="K34" s="59">
        <f>ROUND(K30*(Coeff_T-PartAA)/Coeff_T,4)</f>
        <v>0.2131</v>
      </c>
      <c r="L34" s="106">
        <f t="shared" si="2"/>
        <v>496.36</v>
      </c>
      <c r="M34" s="105">
        <f>ROUND(M33*(Coeff_T-PartAA)/Coeff_T,2)</f>
        <v>1355.52</v>
      </c>
      <c r="N34" s="61"/>
      <c r="O34" s="59">
        <f>ROUND(O30*(Coeff_T-PartAA)/Coeff_T,4)</f>
        <v>0.2209</v>
      </c>
      <c r="P34" s="106">
        <f t="shared" si="3"/>
        <v>495.76</v>
      </c>
      <c r="Q34" s="105">
        <f>ROUND(Q33*(Coeff_T-PartAA)/Coeff_T,2)</f>
        <v>1851.28</v>
      </c>
      <c r="R34" s="61"/>
      <c r="S34" s="59">
        <f>ROUND(S30*(Coeff_T-PartAA)/Coeff_T,4)</f>
        <v>0.2258</v>
      </c>
      <c r="T34" s="106">
        <f t="shared" si="4"/>
        <v>421.5600000000002</v>
      </c>
      <c r="U34" s="105">
        <f>ROUND(U33*(Coeff_T-PartAA)/Coeff_T,2)</f>
        <v>2272.84</v>
      </c>
      <c r="V34" s="61"/>
      <c r="W34" s="59">
        <f>ROUND(W30*(Coeff_T-PartAA)/Coeff_T,4)</f>
        <v>0.229</v>
      </c>
      <c r="X34" s="106">
        <f t="shared" si="5"/>
        <v>528.6700000000001</v>
      </c>
      <c r="Y34" s="105">
        <f>ROUND(Y33*(Coeff_T-PartAA)/Coeff_T,2)</f>
        <v>2801.51</v>
      </c>
      <c r="Z34" s="61"/>
      <c r="AA34" s="59">
        <f>ROUND(AA30*(Coeff_T-PartAA)/Coeff_T,4)</f>
        <v>0.2313</v>
      </c>
      <c r="AB34" s="106">
        <f t="shared" si="6"/>
        <v>538.3499999999999</v>
      </c>
      <c r="AC34" s="105">
        <f>ROUND(AC33*(Coeff_T-PartAA)/Coeff_T,2)</f>
        <v>3339.86</v>
      </c>
      <c r="AD34" s="61"/>
      <c r="AE34" s="59">
        <f>ROUND(AE30*(Coeff_T-PartAA)/Coeff_T,4)</f>
        <v>0.2348</v>
      </c>
      <c r="AF34" s="106">
        <f t="shared" si="7"/>
        <v>465.44000000000005</v>
      </c>
      <c r="AG34" s="105">
        <f>ROUND(AG33*(Coeff_T-PartAA)/Coeff_T,2)</f>
        <v>3805.3</v>
      </c>
      <c r="AH34" s="61"/>
      <c r="AI34" s="59">
        <f>ROUND(AI30*(Coeff_T-PartAA)/Coeff_T,4)</f>
        <v>0.2377</v>
      </c>
      <c r="AJ34" s="106">
        <f t="shared" si="8"/>
        <v>466.1099999999997</v>
      </c>
      <c r="AK34" s="105">
        <f>ROUND(AK33*(Coeff_T-PartAA)/Coeff_T,2)</f>
        <v>4271.41</v>
      </c>
      <c r="AL34" s="61"/>
      <c r="AM34" s="59">
        <f>ROUND(AM30*(Coeff_T-PartAA)/Coeff_T,4)</f>
        <v>0.2399</v>
      </c>
      <c r="AN34" s="106">
        <f t="shared" si="9"/>
        <v>464.9200000000001</v>
      </c>
      <c r="AO34" s="105">
        <f>ROUND(AO33*(Coeff_T-PartAA)/Coeff_T,2)</f>
        <v>4736.33</v>
      </c>
      <c r="AP34" s="61"/>
      <c r="AQ34" s="59">
        <f>ROUND(AQ30*(Coeff_T-PartAA)/Coeff_T,4)</f>
        <v>0.2418</v>
      </c>
      <c r="AR34" s="106">
        <f t="shared" si="10"/>
        <v>464.2300000000005</v>
      </c>
      <c r="AS34" s="105">
        <f>ROUND(AS33*(Coeff_T-PartAA)/Coeff_T,2)</f>
        <v>5200.56</v>
      </c>
      <c r="AT34" s="61"/>
      <c r="AU34" s="59">
        <f>ROUND(AU30*(Coeff_T-PartAA)/Coeff_T,4)</f>
        <v>0.2434</v>
      </c>
      <c r="AV34" s="106">
        <f t="shared" si="11"/>
        <v>465.15999999999985</v>
      </c>
      <c r="AW34" s="105">
        <f>ROUND(AW33*(Coeff_T-PartAA)/Coeff_T,2)</f>
        <v>5665.72</v>
      </c>
    </row>
    <row r="35" spans="1:49" s="1" customFormat="1" ht="15" customHeight="1" thickBot="1">
      <c r="A35" s="104" t="s">
        <v>45</v>
      </c>
      <c r="B35" s="88"/>
      <c r="C35" s="89">
        <f>C30-C34</f>
        <v>0.05610000000000001</v>
      </c>
      <c r="D35" s="90">
        <f t="shared" si="0"/>
        <v>94.67000000000002</v>
      </c>
      <c r="E35" s="103">
        <f>E33-E34</f>
        <v>94.67000000000002</v>
      </c>
      <c r="F35" s="92"/>
      <c r="G35" s="93">
        <f>G30-G34</f>
        <v>0.04519999999999999</v>
      </c>
      <c r="H35" s="90">
        <f t="shared" si="1"/>
        <v>101.44</v>
      </c>
      <c r="I35" s="103">
        <f>I33-I34</f>
        <v>196.11</v>
      </c>
      <c r="J35" s="92"/>
      <c r="K35" s="93">
        <f>K30-K34</f>
        <v>0.04859999999999998</v>
      </c>
      <c r="L35" s="90">
        <f t="shared" si="2"/>
        <v>113.30000000000007</v>
      </c>
      <c r="M35" s="103">
        <f>M33-M34</f>
        <v>309.4100000000001</v>
      </c>
      <c r="N35" s="92"/>
      <c r="O35" s="93">
        <f>O30-O34</f>
        <v>0.05039999999999997</v>
      </c>
      <c r="P35" s="90">
        <f t="shared" si="3"/>
        <v>113.15999999999985</v>
      </c>
      <c r="Q35" s="103">
        <f>Q33-Q34</f>
        <v>422.56999999999994</v>
      </c>
      <c r="R35" s="92"/>
      <c r="S35" s="93">
        <f>S30-S34</f>
        <v>0.05149999999999999</v>
      </c>
      <c r="T35" s="90">
        <f t="shared" si="4"/>
        <v>96.22000000000003</v>
      </c>
      <c r="U35" s="103">
        <f>U33-U34</f>
        <v>518.79</v>
      </c>
      <c r="V35" s="92"/>
      <c r="W35" s="93">
        <f>W30-W34</f>
        <v>0.052299999999999985</v>
      </c>
      <c r="X35" s="90">
        <f t="shared" si="5"/>
        <v>120.66999999999962</v>
      </c>
      <c r="Y35" s="103">
        <f>Y33-Y34</f>
        <v>639.4599999999996</v>
      </c>
      <c r="Z35" s="92"/>
      <c r="AA35" s="93">
        <f>AA30-AA34</f>
        <v>0.052800000000000014</v>
      </c>
      <c r="AB35" s="90">
        <f t="shared" si="6"/>
        <v>122.89000000000033</v>
      </c>
      <c r="AC35" s="103">
        <f>AC33-AC34</f>
        <v>762.3499999999999</v>
      </c>
      <c r="AD35" s="92"/>
      <c r="AE35" s="93">
        <f>AE30-AE34</f>
        <v>0.05359999999999998</v>
      </c>
      <c r="AF35" s="90">
        <f t="shared" si="7"/>
        <v>106.24000000000024</v>
      </c>
      <c r="AG35" s="103">
        <f>AG33-AG34</f>
        <v>868.5900000000001</v>
      </c>
      <c r="AH35" s="92"/>
      <c r="AI35" s="93">
        <f>AI30-AI34</f>
        <v>0.0542</v>
      </c>
      <c r="AJ35" s="90">
        <f t="shared" si="8"/>
        <v>106.39000000000033</v>
      </c>
      <c r="AK35" s="103">
        <f>AK33-AK34</f>
        <v>974.9800000000005</v>
      </c>
      <c r="AL35" s="92"/>
      <c r="AM35" s="93">
        <f>AM30-AM34</f>
        <v>0.054800000000000015</v>
      </c>
      <c r="AN35" s="90">
        <f t="shared" si="9"/>
        <v>106.11999999999989</v>
      </c>
      <c r="AO35" s="103">
        <f>AO33-AO34</f>
        <v>1081.1000000000004</v>
      </c>
      <c r="AP35" s="92"/>
      <c r="AQ35" s="93">
        <f>AQ30-AQ34</f>
        <v>0.0552</v>
      </c>
      <c r="AR35" s="90">
        <f t="shared" si="10"/>
        <v>105.95999999999913</v>
      </c>
      <c r="AS35" s="103">
        <f>AS33-AS34</f>
        <v>1187.0599999999995</v>
      </c>
      <c r="AT35" s="92"/>
      <c r="AU35" s="93">
        <f>AU30-AU34</f>
        <v>0.05559999999999998</v>
      </c>
      <c r="AV35" s="90">
        <f t="shared" si="11"/>
        <v>106.18000000000029</v>
      </c>
      <c r="AW35" s="103">
        <f>AW33-AW34</f>
        <v>1293.2399999999998</v>
      </c>
    </row>
    <row r="36" spans="1:49" ht="12.75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8"/>
      <c r="AO36" s="18"/>
      <c r="AP36" s="18"/>
      <c r="AQ36" s="18"/>
      <c r="AR36" s="18"/>
      <c r="AS36" s="18"/>
      <c r="AT36" s="18"/>
      <c r="AU36" s="18"/>
      <c r="AV36" s="18"/>
      <c r="AW36" s="18"/>
    </row>
    <row r="37" spans="1:2" ht="12.75">
      <c r="A37" s="102" t="s">
        <v>50</v>
      </c>
      <c r="B37" s="101" t="s">
        <v>71</v>
      </c>
    </row>
    <row r="38" spans="1:2" ht="12.75">
      <c r="A38" s="101"/>
      <c r="B38" s="101" t="s">
        <v>72</v>
      </c>
    </row>
    <row r="39" spans="1:2" ht="12.75">
      <c r="A39" s="101"/>
      <c r="B39" s="101" t="s">
        <v>70</v>
      </c>
    </row>
    <row r="40" spans="1:2" ht="12.75">
      <c r="A40" s="100" t="s">
        <v>53</v>
      </c>
      <c r="B40" s="99" t="s">
        <v>54</v>
      </c>
    </row>
    <row r="41" ht="12.75">
      <c r="B41"/>
    </row>
    <row r="42" spans="1:2" ht="12.75">
      <c r="A42" s="98" t="s">
        <v>55</v>
      </c>
      <c r="B42" s="97" t="s">
        <v>49</v>
      </c>
    </row>
    <row r="44" spans="1:2" ht="12.75">
      <c r="A44" s="143"/>
      <c r="B44" s="144"/>
    </row>
    <row r="45" ht="12.75">
      <c r="B45" s="144"/>
    </row>
    <row r="46" ht="12.75">
      <c r="B46" s="144"/>
    </row>
  </sheetData>
  <sheetProtection sheet="1" selectLockedCells="1"/>
  <mergeCells count="19">
    <mergeCell ref="Z5:AC5"/>
    <mergeCell ref="AD5:AG5"/>
    <mergeCell ref="AH5:AK5"/>
    <mergeCell ref="AL5:AO5"/>
    <mergeCell ref="AP5:AS5"/>
    <mergeCell ref="AT5:AW5"/>
    <mergeCell ref="B5:E5"/>
    <mergeCell ref="F5:I5"/>
    <mergeCell ref="J5:M5"/>
    <mergeCell ref="N5:Q5"/>
    <mergeCell ref="R5:U5"/>
    <mergeCell ref="V5:Y5"/>
    <mergeCell ref="A1:AA1"/>
    <mergeCell ref="K2:N2"/>
    <mergeCell ref="Q2:R2"/>
    <mergeCell ref="K3:N3"/>
    <mergeCell ref="Q3:R3"/>
    <mergeCell ref="K4:N4"/>
    <mergeCell ref="R4:W4"/>
  </mergeCells>
  <conditionalFormatting sqref="A1:H1 K2 K4 H2:H4 J1:AA1 O4:R4 A2:F4 X4:AA4 S2:Z2 S3:AA3 O2:Q3">
    <cfRule type="expression" priority="3" dxfId="0" stopIfTrue="1">
      <formula>CELL("protege",A1)=0</formula>
    </cfRule>
  </conditionalFormatting>
  <conditionalFormatting sqref="K3">
    <cfRule type="expression" priority="2" dxfId="0" stopIfTrue="1">
      <formula>CELL("protege",K3)=0</formula>
    </cfRule>
  </conditionalFormatting>
  <conditionalFormatting sqref="I1:I4">
    <cfRule type="expression" priority="1" dxfId="0" stopIfTrue="1">
      <formula>CELL("protege",I1)=0</formula>
    </cfRule>
  </conditionalFormatting>
  <printOptions horizontalCentered="1"/>
  <pageMargins left="0.3937007874015748" right="0.1968503937007874" top="0.984251968503937" bottom="0.7874015748031497" header="0.3937007874015748" footer="0.5118110236220472"/>
  <pageSetup fitToHeight="0" fitToWidth="3" horizontalDpi="300" verticalDpi="300" orientation="landscape" paperSize="9" scale="85" r:id="rId3"/>
  <headerFooter alignWithMargins="0">
    <oddHeader>&amp;R&amp;"Arial,Gras"&amp;12&amp;A</oddHeader>
  </headerFooter>
  <colBreaks count="1" manualBreakCount="1">
    <brk id="17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 Système Informatique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Jocelyn MOTTIN</dc:creator>
  <cp:keywords/>
  <dc:description/>
  <cp:lastModifiedBy>Thomas PALLIERE</cp:lastModifiedBy>
  <cp:lastPrinted>2020-01-06T09:48:49Z</cp:lastPrinted>
  <dcterms:created xsi:type="dcterms:W3CDTF">2010-04-07T07:13:25Z</dcterms:created>
  <dcterms:modified xsi:type="dcterms:W3CDTF">2024-01-03T13:56:05Z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BUILTIN\Administrateurs</vt:lpwstr>
  </property>
  <property fmtid="{D5CDD505-2E9C-101B-9397-08002B2CF9AE}" pid="3" name="Order">
    <vt:lpwstr>23400.0000000000</vt:lpwstr>
  </property>
  <property fmtid="{D5CDD505-2E9C-101B-9397-08002B2CF9AE}" pid="4" name="display_urn:schemas-microsoft-com:office:office#Author">
    <vt:lpwstr>BUILTIN\Administrateurs</vt:lpwstr>
  </property>
  <property fmtid="{D5CDD505-2E9C-101B-9397-08002B2CF9AE}" pid="5" name="TaxCatchAll">
    <vt:lpwstr/>
  </property>
  <property fmtid="{D5CDD505-2E9C-101B-9397-08002B2CF9AE}" pid="6" name="lcf76f155ced4ddcb4097134ff3c332f">
    <vt:lpwstr/>
  </property>
  <property fmtid="{D5CDD505-2E9C-101B-9397-08002B2CF9AE}" pid="7" name="WorkbookGuid">
    <vt:lpwstr>e0acf69a-a6d2-4d37-8d6e-4479968dc303</vt:lpwstr>
  </property>
</Properties>
</file>